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/>
  <mc:AlternateContent xmlns:mc="http://schemas.openxmlformats.org/markup-compatibility/2006">
    <mc:Choice Requires="x15">
      <x15ac:absPath xmlns:x15ac="http://schemas.microsoft.com/office/spreadsheetml/2010/11/ac" url="M:\CEF\ETA Sto Angelo\Licitação ETA Santo Angelo\Bloco 01 - Tanque principal e anexos\Instalações Elétricas\Planilha de cotação\"/>
    </mc:Choice>
  </mc:AlternateContent>
  <xr:revisionPtr revIDLastSave="0" documentId="13_ncr:1_{438FD2E5-450E-442B-9E86-0D08904A704B}" xr6:coauthVersionLast="33" xr6:coauthVersionMax="33" xr10:uidLastSave="{00000000-0000-0000-0000-000000000000}"/>
  <bookViews>
    <workbookView xWindow="0" yWindow="0" windowWidth="21045" windowHeight="9480" tabRatio="497" xr2:uid="{00000000-000D-0000-FFFF-FFFF00000000}"/>
  </bookViews>
  <sheets>
    <sheet name="Planilha2" sheetId="7" r:id="rId1"/>
    <sheet name="faltam" sheetId="8" r:id="rId2"/>
  </sheets>
  <definedNames>
    <definedName name="_xlnm.Print_Area" localSheetId="0">Planilha2!$A$1:$J$137</definedName>
    <definedName name="_xlnm.Print_Titles" localSheetId="0">Planilha2!$1:$5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7" l="1"/>
  <c r="G34" i="7"/>
  <c r="G20" i="7"/>
  <c r="G21" i="7"/>
  <c r="J10" i="7"/>
  <c r="J11" i="7"/>
  <c r="J12" i="7"/>
  <c r="J13" i="7"/>
  <c r="J14" i="7"/>
  <c r="J8" i="7"/>
  <c r="J18" i="7" l="1"/>
  <c r="J19" i="7"/>
  <c r="J22" i="7"/>
  <c r="J23" i="7"/>
  <c r="J24" i="7"/>
  <c r="J25" i="7"/>
  <c r="J26" i="7"/>
  <c r="J27" i="7"/>
  <c r="J28" i="7"/>
  <c r="J29" i="7"/>
  <c r="J17" i="7"/>
  <c r="J7" i="7"/>
  <c r="J129" i="7"/>
  <c r="J120" i="7"/>
  <c r="J121" i="7"/>
  <c r="J122" i="7"/>
  <c r="J123" i="7"/>
  <c r="J124" i="7"/>
  <c r="J125" i="7"/>
  <c r="J126" i="7"/>
  <c r="J127" i="7"/>
  <c r="J119" i="7"/>
  <c r="J112" i="7"/>
  <c r="J114" i="7"/>
  <c r="J115" i="7"/>
  <c r="J116" i="7"/>
  <c r="J117" i="7"/>
  <c r="J111" i="7"/>
  <c r="J92" i="7"/>
  <c r="J93" i="7"/>
  <c r="J95" i="7"/>
  <c r="J96" i="7"/>
  <c r="J97" i="7"/>
  <c r="J98" i="7"/>
  <c r="J99" i="7"/>
  <c r="J100" i="7"/>
  <c r="J102" i="7"/>
  <c r="J103" i="7"/>
  <c r="J104" i="7"/>
  <c r="J105" i="7"/>
  <c r="J107" i="7"/>
  <c r="J108" i="7"/>
  <c r="J109" i="7"/>
  <c r="J91" i="7"/>
  <c r="J87" i="7"/>
  <c r="J88" i="7"/>
  <c r="J89" i="7"/>
  <c r="J85" i="7"/>
  <c r="J76" i="7"/>
  <c r="J78" i="7"/>
  <c r="J79" i="7"/>
  <c r="J80" i="7"/>
  <c r="J81" i="7"/>
  <c r="J83" i="7"/>
  <c r="J75" i="7"/>
  <c r="J66" i="7"/>
  <c r="K66" i="7" s="1"/>
  <c r="J70" i="7"/>
  <c r="J71" i="7"/>
  <c r="K71" i="7" s="1"/>
  <c r="J73" i="7"/>
  <c r="K73" i="7" s="1"/>
  <c r="J65" i="7"/>
  <c r="K65" i="7" s="1"/>
  <c r="J61" i="7"/>
  <c r="J62" i="7"/>
  <c r="J63" i="7"/>
  <c r="J60" i="7"/>
  <c r="J48" i="7"/>
  <c r="J49" i="7"/>
  <c r="J52" i="7"/>
  <c r="J53" i="7"/>
  <c r="J54" i="7"/>
  <c r="J56" i="7"/>
  <c r="J57" i="7"/>
  <c r="J58" i="7"/>
  <c r="J32" i="7"/>
  <c r="J33" i="7"/>
  <c r="J36" i="7"/>
  <c r="J37" i="7"/>
  <c r="J38" i="7"/>
  <c r="J39" i="7"/>
  <c r="J40" i="7"/>
  <c r="J41" i="7"/>
  <c r="J42" i="7"/>
  <c r="J43" i="7"/>
  <c r="J44" i="7"/>
  <c r="J45" i="7"/>
  <c r="J31" i="7"/>
  <c r="K23" i="7" l="1"/>
  <c r="K17" i="7"/>
  <c r="K26" i="7"/>
  <c r="K22" i="7"/>
  <c r="K27" i="7"/>
  <c r="K29" i="7"/>
  <c r="K25" i="7"/>
  <c r="K19" i="7"/>
  <c r="K70" i="7"/>
  <c r="K28" i="7"/>
  <c r="K24" i="7"/>
  <c r="K18" i="7"/>
  <c r="I94" i="7"/>
  <c r="E94" i="7"/>
  <c r="D94" i="7"/>
  <c r="I51" i="7"/>
  <c r="J51" i="7" s="1"/>
  <c r="I47" i="7"/>
  <c r="J47" i="7" s="1"/>
  <c r="I50" i="7"/>
  <c r="J50" i="7" s="1"/>
  <c r="D15" i="7"/>
  <c r="J15" i="7" s="1"/>
  <c r="D72" i="7"/>
  <c r="J72" i="7" s="1"/>
  <c r="K72" i="7" s="1"/>
  <c r="D82" i="7"/>
  <c r="J82" i="7" s="1"/>
  <c r="D101" i="7"/>
  <c r="D55" i="7"/>
  <c r="J55" i="7" s="1"/>
  <c r="J94" i="7" l="1"/>
  <c r="D113" i="7"/>
  <c r="J113" i="7" s="1"/>
  <c r="G9" i="7" l="1"/>
  <c r="H9" i="7"/>
  <c r="J9" i="7" l="1"/>
  <c r="H86" i="7"/>
  <c r="H77" i="7"/>
  <c r="J77" i="7" s="1"/>
  <c r="H67" i="7"/>
  <c r="H35" i="7"/>
  <c r="H34" i="7"/>
  <c r="H21" i="7"/>
  <c r="H20" i="7"/>
  <c r="G106" i="7" l="1"/>
  <c r="J106" i="7" s="1"/>
  <c r="G101" i="7"/>
  <c r="J101" i="7" s="1"/>
  <c r="G86" i="7"/>
  <c r="J86" i="7" s="1"/>
  <c r="G69" i="7"/>
  <c r="J69" i="7" s="1"/>
  <c r="K69" i="7" s="1"/>
  <c r="G68" i="7"/>
  <c r="J68" i="7" s="1"/>
  <c r="K68" i="7" s="1"/>
  <c r="G67" i="7"/>
  <c r="J67" i="7" s="1"/>
  <c r="K67" i="7" s="1"/>
  <c r="J35" i="7"/>
  <c r="J34" i="7"/>
  <c r="J20" i="7"/>
  <c r="J21" i="7"/>
  <c r="K21" i="7" l="1"/>
  <c r="K20" i="7"/>
</calcChain>
</file>

<file path=xl/sharedStrings.xml><?xml version="1.0" encoding="utf-8"?>
<sst xmlns="http://schemas.openxmlformats.org/spreadsheetml/2006/main" count="415" uniqueCount="125">
  <si>
    <t>QTDE.</t>
  </si>
  <si>
    <t>UN.</t>
  </si>
  <si>
    <t>pç</t>
  </si>
  <si>
    <t>m</t>
  </si>
  <si>
    <t>Canaleta PVC recorte aberto 50x30mm / cinza</t>
  </si>
  <si>
    <t>Contator Tripolar WEG CWM9  / Bobina 220Vca</t>
  </si>
  <si>
    <t>pc</t>
  </si>
  <si>
    <t>Curva Horizontal 90° para eletrocalha 400x75mm / chapa #16</t>
  </si>
  <si>
    <t>Eletrocalha Perfurada 200x75mm com virola e tampa / chapa #16</t>
  </si>
  <si>
    <t>Eletrocalha Perfurada 400x75mm com virola e tampa / chapa #16</t>
  </si>
  <si>
    <t>Eletroduto em Polietileno de Alta Densidade - PEAD / Ø1.1/2"</t>
  </si>
  <si>
    <t>Eletroduto em Polietileno de Alta Densidade - PEAD / Ø2"</t>
  </si>
  <si>
    <t>Emenda Interna para eletrocalha 400x75mm / Chapa #16</t>
  </si>
  <si>
    <t>Interruptor Simples 10A/ 250Vca - com espelho para caixa multiuso de aluminio</t>
  </si>
  <si>
    <t>Luminária de Sobrepor Aletada corpo em chapa de aço carbono / Fluores. Tubular 2x40W ou Tubular Led 2x18W</t>
  </si>
  <si>
    <t>Luminária Quadrada em Led 86W / 220Vca para via publica - proteção IP67,encaixe p/ poste até Ø60,3mm</t>
  </si>
  <si>
    <t>Poste Metálico Escalonado 5 metros / Diâmetro final para encaixe luminária Ø60,3mm</t>
  </si>
  <si>
    <t>Quadro de Comando Metálico 500X300X200mm</t>
  </si>
  <si>
    <t>br</t>
  </si>
  <si>
    <t>Caixa de equalização tipo BEP ou BEL  -  380x320x175xmm – pintura eletrostatica , com flange inferior, vedacao na porta.</t>
  </si>
  <si>
    <t>Barra chata de alumínio 7/8"x1/8"x 3m</t>
  </si>
  <si>
    <t>Haste de aterramento tipo copperweld Ø5/8 x 2,4m - alta camada (254 microns)</t>
  </si>
  <si>
    <t>Conector de medição #50mm²</t>
  </si>
  <si>
    <t>Parafuso cabeça chata em alumínio Ø 1/4" x 5/8" - philips</t>
  </si>
  <si>
    <t>Parafuso autoatarrachante em aço inox Ø 4,2" x 32mm</t>
  </si>
  <si>
    <t>Bucha de nylon N°6</t>
  </si>
  <si>
    <t>Bucha de nylon K54</t>
  </si>
  <si>
    <t>CHAVE DE PARTIDA DIRETA TRIFÁSICA WEG 380V-1,5CV</t>
  </si>
  <si>
    <t>INVERSOR DE FREQUENCIA WEG 380V-2,6A</t>
  </si>
  <si>
    <t>INVERSOR DE FREQUENCIA WEG CFW500  / 39A-380V</t>
  </si>
  <si>
    <t>CHAVE SELETORA WEG 2 POSIÇÕES 90° (CONTATOS: 1NA + 1NF)</t>
  </si>
  <si>
    <t xml:space="preserve">CONTATOR AUXILIAR WEG (3 CONTATOS NA + 1 CONTATO NF) / BOBINA 220VCA </t>
  </si>
  <si>
    <t>DISJUNTOR UNIPOLAR DIN 2A - CURVA C / TIPO TERMOMAGNÉTICO CONFORME ABNT NBR NM 60898</t>
  </si>
  <si>
    <t>EXAUSTOR P/ PAINEL ELÉTRICO 220VCA COM GRELHA E FILTRO / 200X200MM - EXAUSTÃO DE 160M³/HORA</t>
  </si>
  <si>
    <t>QUADRO DE COMANDO METÁLICO 1200X800X350MM</t>
  </si>
  <si>
    <t>BOTÃO DE EMERGÊNCIA COM TRAVA - GIRA PARA SOLTAR - 1 NF MONITORADOS</t>
  </si>
  <si>
    <t>CANALETA PVC RECORTE ABERTO 50X50MM / CINZA</t>
  </si>
  <si>
    <t xml:space="preserve">   PÇ</t>
  </si>
  <si>
    <t xml:space="preserve">   MT</t>
  </si>
  <si>
    <t>PÇ</t>
  </si>
  <si>
    <t>DISJUNTOR CAIXA MOLDADA WEG 100A</t>
  </si>
  <si>
    <t>DISP. DE PROTEÇÃO CONTRA SURTO (DPS) WEG - CLASSE II/I - 60KA</t>
  </si>
  <si>
    <t>DISJUNTOR MOTOR WEG 50A + CONTATO AUXIL. FRONTAL</t>
  </si>
  <si>
    <t>DISJUNTOR MOTOR WEG 4,0A + CONTATO AUXIL. FRONTAL</t>
  </si>
  <si>
    <t>CONECTOR DE ALIMENTAÇÃO WEG</t>
  </si>
  <si>
    <t>INVERSOR DE FREQUENCIA WEG 1,5CV/380V</t>
  </si>
  <si>
    <t>DISJUNTOR MOTOR WEG 1,6A + CONTATO AUXIL. FRONTAL</t>
  </si>
  <si>
    <t>MINICONTATOR WEG 7A/BOB. 24VDC</t>
  </si>
  <si>
    <t>TRILHO DE FIXAÇÃO DIN 35MM X 2000MM - PERFURADO</t>
  </si>
  <si>
    <t>CABO 3X1,0MM² COM BLINDAGEM</t>
  </si>
  <si>
    <t>DISJUNTOR MOTOR WEG 6,3A + CONTATO AUXIL. FRONTAL</t>
  </si>
  <si>
    <t>INVERSOR DE FREQUENCIA WEG 2,0CV/380V</t>
  </si>
  <si>
    <t>Cabo de Cobre Flexivel 4x16mm² - blindagem em malha / NBR7286 (uso inversor de frequencia)</t>
  </si>
  <si>
    <t>Cabo de Cobre Flexivel 4x2,5mm² - blindagem em malha / NBR7286 (uso inversor de frequencia)</t>
  </si>
  <si>
    <t>Cabo de Comando Flexivel 3x1,0mm² - blindagem em malha</t>
  </si>
  <si>
    <t>Cabo de Cobre Flexivel 4x1,5mm² - EPR 1KV</t>
  </si>
  <si>
    <t>CHAVE DE PARTIDA SOFT-STARTER - TRIFÁSICA 171A / 380VCA</t>
  </si>
  <si>
    <t>UNIDADE CAPACITIVA TRIFÁSICA 25KVAR / 380V</t>
  </si>
  <si>
    <t>CONTATOR AUXILIAR WEG (CONTATOS: 4NA) / BOBINA 220VCA</t>
  </si>
  <si>
    <t>CONTATOR AUXILIAR WEG (CONTATOS: 2NA + 2NF) / BOBINA 220VCA</t>
  </si>
  <si>
    <t>CONTATOR TRIPOLAR WEG CWMC32 COM BLOCO DE CONTATO ADIANTADO / BOBINA 220VCA</t>
  </si>
  <si>
    <t>CABO DE COBRE FLEXIVEL MULTIPOLA 3X2,5MM² - 0,6/1KV - ENCORDOAMENTO CLASSE 5, ANTICHAMA (BWF-B), ISOLAÇÃO PVC/A 90°C</t>
  </si>
  <si>
    <t>CABO DE COBRE FLEXIVEL MULTIPOLA 4X2,5MM² - 0,6/1KV - ENCORDOAMENTO CLASSE 5, ANTICHAMA (BWF-B), ISOLAÇÃO PVC/A 90°C</t>
  </si>
  <si>
    <t>CANALETA PVC RECORTE ABERTO 50X30MM / CINZA</t>
  </si>
  <si>
    <t>QUADRO DE COMANDO METÁLICO 500X300X250MM</t>
  </si>
  <si>
    <t>QUADRO DE DISTRIBUIÇÃO PARA TELECOMUNICAÇÃO DE SOBREPOR 20X20CM METÁLICA</t>
  </si>
  <si>
    <t>M</t>
  </si>
  <si>
    <t>EMENDA INTERNA "I" PARA PERFILADO 38X38MM - CHAPA #16</t>
  </si>
  <si>
    <t>EMENDA INTERNA "T" PARA PERFILADO 38X38MM - CHAPA #16</t>
  </si>
  <si>
    <t>EMENDA INTERNA "X" PARA PERFILADO 38X38MM - CHAPA #16</t>
  </si>
  <si>
    <t>PERFILADO GALVANIZADO PERFURADO 38X38MM - CHAPA #16</t>
  </si>
  <si>
    <t>CAIXA MULTIPLA EM ALUMINIO - TIPO L  DE 1.1/2"</t>
  </si>
  <si>
    <t>CONECTOR ADAPTADOR PARA CAIXA MULTIPLA 1.1/2"</t>
  </si>
  <si>
    <t>QUADRO DE DISTRIBUIÇÃO METÁLICO DE EMBUTIR PARA 56 DISJUNTORES / CORRENTE 225A - COM KIT BARRAMENTO FASE/NEUTRO/TERRA</t>
  </si>
  <si>
    <t>CHAVE DE PARTIDA DIRETA MONOFÁSICA WEG 220V-0,75CV</t>
  </si>
  <si>
    <t>CHAVE SELETORA 2 POSIÇÕES 90° (CONTATO 1NA + 1NF)</t>
  </si>
  <si>
    <t>CONECTOR SAK 6,0MM²</t>
  </si>
  <si>
    <t>CABO ELÉTRICO EM ALUMÍNIO 15KV - SEÇÃO 16MM² - COBERTURA CINZA</t>
  </si>
  <si>
    <t>CURVA 180° (BENGALA) ELETRODUTO PVC RÍGIDO 4"</t>
  </si>
  <si>
    <t xml:space="preserve">CONJUNTO DE BRAQUETE PORCELANA E CINTA REDONDA PARA FIXAÇÃO EM POSTE DE CONCRETO </t>
  </si>
  <si>
    <t>PLACA DE ALUMÍNIO DA CPFL PARA IDENTIFICAÇÃO DE CHAVE (CONFORME DESENHO 6 DA GED 2859)</t>
  </si>
  <si>
    <t>CURVA DE PVC RÍGIDO 4" (PRETO)</t>
  </si>
  <si>
    <t>CAIXA DE PROTEÇÃO TC'S (CONFORME DESENHO 33 DA GED 2861)</t>
  </si>
  <si>
    <t>CAIXA DE MEDIÇÃO BT 1800X1600X400 COM FUNDO DE MADEIRA (CONFORME DESENHO 30 DA GED 2861)</t>
  </si>
  <si>
    <t>QUADRO BOMBAS DE CAPTAÇÃO</t>
  </si>
  <si>
    <t>QUADRO DE OPERAÇÃO ETA  - LADO A</t>
  </si>
  <si>
    <t>QUADRO DE OPERAÇÃO ETA  - LADO B</t>
  </si>
  <si>
    <t>INFRA-ESTRUTURA DOS CIRCUITOS DE DISTRIBUIÇÃO E CABINE DE FORÇA</t>
  </si>
  <si>
    <t>INFRA ESTRUTURA DOS CIRCUITOS DE DISTRIBUIÇÃO ETA - LADO A e LADO B</t>
  </si>
  <si>
    <t>QUADRO BOMBAS DE DISTRIBUIÇÃO 2.1 - DISTRIBUIÇÃO POS-ANHANGUERA</t>
  </si>
  <si>
    <t>QUADRO BOMBAS DE DISTRIBUIÇÃO 2.2 - DISTRIBUIÇÃO POS-ANHANGUERA</t>
  </si>
  <si>
    <t>QUADRO DE ILUMINAÇÃO</t>
  </si>
  <si>
    <t>LABORATÓRIO</t>
  </si>
  <si>
    <t>ENTRADA DE ENERGIA CPFL</t>
  </si>
  <si>
    <t>SPDA</t>
  </si>
  <si>
    <t>INFRA-ESTRUTURA DAS BOMBAS DE CAPTAÇÃO</t>
  </si>
  <si>
    <t>COTAÇÃO - RELAÇÃO MATERIAIS ELÉTRICOS</t>
  </si>
  <si>
    <t>ETA II - SANTO ÂNGELO</t>
  </si>
  <si>
    <t xml:space="preserve">CHAVE SELETORA WEG 2 POSIÇÕES 90° (CONTATOS: 1NA + 1NF) sibratec </t>
  </si>
  <si>
    <t xml:space="preserve">CONECTOR P/ TRILHO DIN / SAK 16,0MM² sibratec </t>
  </si>
  <si>
    <t xml:space="preserve">BORNE NEUTRO WEG P/ CABO DE 2,5MM²   sibratec </t>
  </si>
  <si>
    <t xml:space="preserve">BORNE NEUTRO WEG P/ CABO DE 35MM² sibratec </t>
  </si>
  <si>
    <t xml:space="preserve">CHAVE SELETORA WEG 2 POSIÇÕES 90° (CONTATOS: 1NA) sibratec </t>
  </si>
  <si>
    <t xml:space="preserve">CHAVE SELETORA WEG 2 POSIÇÕES 90° (CONTATOS: 2NA)  sibratec </t>
  </si>
  <si>
    <t>BORNE NEUTRO WEG P/ CABO DE 2,5MM²  sibratec</t>
  </si>
  <si>
    <t xml:space="preserve">BORNE NEUTRO WEG P/ CABO DE 35MM²  sibratec </t>
  </si>
  <si>
    <t xml:space="preserve">CHAVE SELETORA WEG 2 POSIÇÕES 90° (CONTATOS: 1NA)  sibratec </t>
  </si>
  <si>
    <t>Dispositivo de Proteção Contra Surtos - DPS / 1 Pólo - Classe II - 20kA / 8/20µs (ABNT NBR IEC 61643-1)  elitek</t>
  </si>
  <si>
    <t>Disjuntor Tripolar DIN 63A - Curva C / Tipo Termomagnético conforme ABNT NBR NM 60898 elitek</t>
  </si>
  <si>
    <t xml:space="preserve">CHAVE SELETORA WEG 2 POSIÇÕES 90° (CONTATOS: 1NA + 1NF)SIBRATEC </t>
  </si>
  <si>
    <t>DIGEL</t>
  </si>
  <si>
    <t>ELÉTRICA CAMPINAS</t>
  </si>
  <si>
    <t>DISMOTOR</t>
  </si>
  <si>
    <t>TORMEL</t>
  </si>
  <si>
    <t>Paris Hidroluz</t>
  </si>
  <si>
    <t>DISPAN</t>
  </si>
  <si>
    <t>MÉDIA</t>
  </si>
  <si>
    <t xml:space="preserve">MATERIAIS E INSTALAÇOES ELÉTRICAS </t>
  </si>
  <si>
    <t>DISPAN IND. COM. LTDA. - CNPJ 54.565.635/0001-65                                                                                                                                                           Vitor Perallis -  vitor@dispan.com.br (19) 3466-9317</t>
  </si>
  <si>
    <t>Paris Hidroluz CNPJ: 71.852.024/0001-17                                                                                                                                                                      Israel S. dos Reis Bueno -  vendas8@parishidroluz.com.br (19) 3468-2457</t>
  </si>
  <si>
    <t>DIGEL Elétrica   CNPJ: 57.304.479/0001-77                                                                                                                                                                                                           Menezes -  vendas20@digel.com.br  (11) 2065-7866</t>
  </si>
  <si>
    <t>DISMOTOR COM DE MOTORES ELETRICOS LTDA  CNPJ 08.243.096/0001-20                                                                                            Matheus Elias -  matheus.elias@grupodismotor.com.br (19) 3785.9023</t>
  </si>
  <si>
    <t>Elétrica Campinas (L.J.W. Comercio e Distribuicao de Materiais Eletricos, Hidraulicos e Telefonia Ltda - ME)                                        CNPJ 08.243.096/0001-20 - Wellington Neves - vendas@eletricacampinas.com (19) 3324-3813</t>
  </si>
  <si>
    <t>Tormel  CNPJ: 56.807.183/0001-06                                                                                                                                                                        Ederson R. Gimenes  - ederson@tormel.com.br  (19) 3803-1800</t>
  </si>
  <si>
    <t>Contato Empresas: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</si>
</sst>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indexed="8"/>
      <name val="Calibri"/>
      <family val="2"/>
    </font>
    <font>
      <sz val="10"/>
      <color theme="1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6"/>
      <color rgb="FF0070C0"/>
      <name val="Arial"/>
      <family val="2"/>
    </font>
    <font>
      <b/>
      <u/>
      <sz val="16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38">
    <xf numFmtId="0" fontId="0" fillId="0" borderId="0" xfId="0"/>
    <xf numFmtId="0" fontId="0" fillId="0" borderId="0" xfId="0"/>
    <xf numFmtId="0" fontId="0" fillId="0" borderId="5" xfId="0" applyBorder="1"/>
    <xf numFmtId="0" fontId="0" fillId="0" borderId="0" xfId="0" applyBorder="1"/>
    <xf numFmtId="0" fontId="0" fillId="2" borderId="0" xfId="0" applyFill="1" applyBorder="1"/>
    <xf numFmtId="0" fontId="11" fillId="3" borderId="8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8" fillId="0" borderId="0" xfId="2" applyFont="1" applyBorder="1" applyAlignment="1">
      <alignment vertical="center" wrapText="1"/>
    </xf>
    <xf numFmtId="0" fontId="8" fillId="0" borderId="3" xfId="2" applyFont="1" applyBorder="1" applyAlignment="1">
      <alignment vertical="center" wrapText="1"/>
    </xf>
    <xf numFmtId="0" fontId="2" fillId="4" borderId="8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vertical="center"/>
    </xf>
    <xf numFmtId="0" fontId="3" fillId="2" borderId="10" xfId="1" applyFont="1" applyFill="1" applyBorder="1" applyAlignment="1">
      <alignment horizontal="left" vertical="center"/>
    </xf>
    <xf numFmtId="0" fontId="2" fillId="4" borderId="9" xfId="1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 wrapText="1"/>
    </xf>
    <xf numFmtId="0" fontId="0" fillId="0" borderId="27" xfId="0" applyBorder="1"/>
    <xf numFmtId="0" fontId="6" fillId="2" borderId="26" xfId="1" applyFont="1" applyFill="1" applyBorder="1" applyAlignment="1">
      <alignment vertical="center"/>
    </xf>
    <xf numFmtId="0" fontId="2" fillId="4" borderId="24" xfId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horizontal="left" vertical="center"/>
    </xf>
    <xf numFmtId="0" fontId="3" fillId="2" borderId="28" xfId="1" applyFont="1" applyFill="1" applyBorder="1" applyAlignment="1">
      <alignment horizontal="left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2" fillId="4" borderId="2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0" fontId="2" fillId="4" borderId="32" xfId="1" applyFon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2" fillId="4" borderId="23" xfId="1" applyFont="1" applyFill="1" applyBorder="1" applyAlignment="1">
      <alignment horizontal="center" vertical="center"/>
    </xf>
    <xf numFmtId="0" fontId="5" fillId="2" borderId="31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2" fillId="4" borderId="30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vertical="center"/>
    </xf>
    <xf numFmtId="0" fontId="2" fillId="4" borderId="34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vertical="center"/>
    </xf>
    <xf numFmtId="0" fontId="3" fillId="2" borderId="12" xfId="1" applyFont="1" applyFill="1" applyBorder="1" applyAlignment="1">
      <alignment vertical="center"/>
    </xf>
    <xf numFmtId="0" fontId="6" fillId="2" borderId="25" xfId="1" applyFont="1" applyFill="1" applyBorder="1" applyAlignment="1">
      <alignment vertical="center"/>
    </xf>
    <xf numFmtId="0" fontId="6" fillId="2" borderId="29" xfId="1" applyFont="1" applyFill="1" applyBorder="1" applyAlignment="1">
      <alignment horizontal="left" vertical="center"/>
    </xf>
    <xf numFmtId="0" fontId="3" fillId="2" borderId="29" xfId="1" applyFont="1" applyFill="1" applyBorder="1" applyAlignment="1">
      <alignment horizontal="left" vertical="center"/>
    </xf>
    <xf numFmtId="0" fontId="12" fillId="0" borderId="0" xfId="0" applyFont="1" applyFill="1"/>
    <xf numFmtId="4" fontId="13" fillId="2" borderId="11" xfId="0" applyNumberFormat="1" applyFont="1" applyFill="1" applyBorder="1"/>
    <xf numFmtId="0" fontId="13" fillId="2" borderId="1" xfId="1" applyFont="1" applyFill="1" applyBorder="1" applyAlignment="1">
      <alignment vertical="center"/>
    </xf>
    <xf numFmtId="4" fontId="13" fillId="2" borderId="10" xfId="0" applyNumberFormat="1" applyFont="1" applyFill="1" applyBorder="1"/>
    <xf numFmtId="4" fontId="13" fillId="2" borderId="9" xfId="0" applyNumberFormat="1" applyFont="1" applyFill="1" applyBorder="1" applyAlignment="1">
      <alignment horizontal="right"/>
    </xf>
    <xf numFmtId="4" fontId="13" fillId="2" borderId="11" xfId="0" applyNumberFormat="1" applyFont="1" applyFill="1" applyBorder="1" applyAlignment="1">
      <alignment horizontal="right"/>
    </xf>
    <xf numFmtId="4" fontId="13" fillId="0" borderId="10" xfId="0" applyNumberFormat="1" applyFont="1" applyBorder="1" applyAlignment="1">
      <alignment horizontal="right"/>
    </xf>
    <xf numFmtId="4" fontId="13" fillId="2" borderId="10" xfId="1" applyNumberFormat="1" applyFont="1" applyFill="1" applyBorder="1" applyAlignment="1">
      <alignment horizontal="right"/>
    </xf>
    <xf numFmtId="4" fontId="13" fillId="2" borderId="10" xfId="0" applyNumberFormat="1" applyFont="1" applyFill="1" applyBorder="1" applyAlignment="1">
      <alignment horizontal="right"/>
    </xf>
    <xf numFmtId="4" fontId="13" fillId="2" borderId="12" xfId="0" applyNumberFormat="1" applyFont="1" applyFill="1" applyBorder="1"/>
    <xf numFmtId="4" fontId="13" fillId="2" borderId="1" xfId="0" applyNumberFormat="1" applyFont="1" applyFill="1" applyBorder="1" applyAlignment="1">
      <alignment horizontal="right"/>
    </xf>
    <xf numFmtId="4" fontId="13" fillId="0" borderId="19" xfId="0" applyNumberFormat="1" applyFont="1" applyBorder="1" applyAlignment="1">
      <alignment horizontal="right"/>
    </xf>
    <xf numFmtId="4" fontId="13" fillId="2" borderId="19" xfId="0" applyNumberFormat="1" applyFont="1" applyFill="1" applyBorder="1" applyAlignment="1">
      <alignment horizontal="right"/>
    </xf>
    <xf numFmtId="4" fontId="13" fillId="2" borderId="11" xfId="1" applyNumberFormat="1" applyFont="1" applyFill="1" applyBorder="1" applyAlignment="1">
      <alignment horizontal="right"/>
    </xf>
    <xf numFmtId="4" fontId="13" fillId="2" borderId="18" xfId="0" applyNumberFormat="1" applyFont="1" applyFill="1" applyBorder="1" applyAlignment="1">
      <alignment horizontal="right"/>
    </xf>
    <xf numFmtId="4" fontId="13" fillId="0" borderId="1" xfId="0" applyNumberFormat="1" applyFont="1" applyBorder="1" applyAlignment="1">
      <alignment horizontal="right"/>
    </xf>
    <xf numFmtId="4" fontId="15" fillId="2" borderId="10" xfId="0" applyNumberFormat="1" applyFont="1" applyFill="1" applyBorder="1" applyAlignment="1">
      <alignment horizontal="right"/>
    </xf>
    <xf numFmtId="4" fontId="13" fillId="2" borderId="12" xfId="0" applyNumberFormat="1" applyFont="1" applyFill="1" applyBorder="1" applyAlignment="1">
      <alignment horizontal="right"/>
    </xf>
    <xf numFmtId="0" fontId="13" fillId="2" borderId="11" xfId="1" applyFont="1" applyFill="1" applyBorder="1" applyAlignment="1">
      <alignment horizontal="right"/>
    </xf>
    <xf numFmtId="0" fontId="13" fillId="2" borderId="10" xfId="0" applyFont="1" applyFill="1" applyBorder="1" applyAlignment="1">
      <alignment horizontal="right"/>
    </xf>
    <xf numFmtId="0" fontId="13" fillId="2" borderId="10" xfId="1" applyFont="1" applyFill="1" applyBorder="1" applyAlignment="1">
      <alignment horizontal="center" vertical="center"/>
    </xf>
    <xf numFmtId="0" fontId="13" fillId="2" borderId="10" xfId="1" applyFont="1" applyFill="1" applyBorder="1" applyAlignment="1">
      <alignment horizontal="right"/>
    </xf>
    <xf numFmtId="0" fontId="13" fillId="2" borderId="17" xfId="1" applyFont="1" applyFill="1" applyBorder="1" applyAlignment="1">
      <alignment horizontal="right"/>
    </xf>
    <xf numFmtId="4" fontId="13" fillId="2" borderId="8" xfId="0" applyNumberFormat="1" applyFont="1" applyFill="1" applyBorder="1" applyAlignment="1">
      <alignment horizontal="right"/>
    </xf>
    <xf numFmtId="4" fontId="15" fillId="2" borderId="19" xfId="0" applyNumberFormat="1" applyFont="1" applyFill="1" applyBorder="1" applyAlignment="1">
      <alignment horizontal="right"/>
    </xf>
    <xf numFmtId="0" fontId="13" fillId="2" borderId="9" xfId="1" applyFont="1" applyFill="1" applyBorder="1" applyAlignment="1">
      <alignment horizontal="center" vertical="center"/>
    </xf>
    <xf numFmtId="0" fontId="13" fillId="2" borderId="12" xfId="1" applyFont="1" applyFill="1" applyBorder="1" applyAlignment="1">
      <alignment horizontal="center" vertical="center"/>
    </xf>
    <xf numFmtId="0" fontId="15" fillId="2" borderId="9" xfId="1" applyFont="1" applyFill="1" applyBorder="1" applyAlignment="1">
      <alignment horizontal="center" vertical="center"/>
    </xf>
    <xf numFmtId="0" fontId="13" fillId="2" borderId="21" xfId="1" applyFont="1" applyFill="1" applyBorder="1" applyAlignment="1">
      <alignment horizontal="left" vertical="center" wrapText="1"/>
    </xf>
    <xf numFmtId="4" fontId="13" fillId="2" borderId="9" xfId="1" applyNumberFormat="1" applyFont="1" applyFill="1" applyBorder="1" applyAlignment="1">
      <alignment horizontal="right"/>
    </xf>
    <xf numFmtId="4" fontId="13" fillId="0" borderId="9" xfId="0" applyNumberFormat="1" applyFont="1" applyBorder="1" applyAlignment="1">
      <alignment horizontal="right"/>
    </xf>
    <xf numFmtId="4" fontId="13" fillId="0" borderId="35" xfId="0" applyNumberFormat="1" applyFont="1" applyBorder="1" applyAlignment="1">
      <alignment horizontal="right"/>
    </xf>
    <xf numFmtId="4" fontId="13" fillId="0" borderId="21" xfId="0" applyNumberFormat="1" applyFont="1" applyBorder="1" applyAlignment="1">
      <alignment horizontal="right"/>
    </xf>
    <xf numFmtId="0" fontId="13" fillId="2" borderId="19" xfId="1" applyFont="1" applyFill="1" applyBorder="1" applyAlignment="1">
      <alignment horizontal="left" vertical="center"/>
    </xf>
    <xf numFmtId="4" fontId="13" fillId="2" borderId="12" xfId="1" applyNumberFormat="1" applyFont="1" applyFill="1" applyBorder="1" applyAlignment="1">
      <alignment horizontal="right"/>
    </xf>
    <xf numFmtId="4" fontId="13" fillId="0" borderId="12" xfId="0" applyNumberFormat="1" applyFont="1" applyBorder="1" applyAlignment="1">
      <alignment horizontal="right"/>
    </xf>
    <xf numFmtId="4" fontId="13" fillId="2" borderId="17" xfId="0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left" vertical="center" wrapText="1"/>
    </xf>
    <xf numFmtId="4" fontId="13" fillId="2" borderId="13" xfId="0" applyNumberFormat="1" applyFont="1" applyFill="1" applyBorder="1" applyAlignment="1">
      <alignment horizontal="right"/>
    </xf>
    <xf numFmtId="4" fontId="13" fillId="2" borderId="22" xfId="0" applyNumberFormat="1" applyFont="1" applyFill="1" applyBorder="1" applyAlignment="1">
      <alignment horizontal="right"/>
    </xf>
    <xf numFmtId="0" fontId="13" fillId="2" borderId="35" xfId="1" applyFont="1" applyFill="1" applyBorder="1" applyAlignment="1">
      <alignment vertical="center"/>
    </xf>
    <xf numFmtId="4" fontId="13" fillId="2" borderId="21" xfId="0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vertical="center"/>
    </xf>
    <xf numFmtId="4" fontId="13" fillId="2" borderId="6" xfId="0" applyNumberFormat="1" applyFont="1" applyFill="1" applyBorder="1" applyAlignment="1">
      <alignment horizontal="right"/>
    </xf>
    <xf numFmtId="0" fontId="13" fillId="2" borderId="9" xfId="1" applyFont="1" applyFill="1" applyBorder="1" applyAlignment="1">
      <alignment horizontal="right"/>
    </xf>
    <xf numFmtId="0" fontId="13" fillId="2" borderId="12" xfId="1" applyFont="1" applyFill="1" applyBorder="1" applyAlignment="1">
      <alignment horizontal="right"/>
    </xf>
    <xf numFmtId="4" fontId="13" fillId="2" borderId="17" xfId="1" applyNumberFormat="1" applyFont="1" applyFill="1" applyBorder="1" applyAlignment="1">
      <alignment horizontal="right"/>
    </xf>
    <xf numFmtId="0" fontId="13" fillId="2" borderId="9" xfId="0" applyFont="1" applyFill="1" applyBorder="1" applyAlignment="1">
      <alignment horizontal="right"/>
    </xf>
    <xf numFmtId="0" fontId="13" fillId="2" borderId="12" xfId="0" applyFont="1" applyFill="1" applyBorder="1" applyAlignment="1">
      <alignment horizontal="right"/>
    </xf>
    <xf numFmtId="4" fontId="15" fillId="2" borderId="22" xfId="0" applyNumberFormat="1" applyFont="1" applyFill="1" applyBorder="1" applyAlignment="1">
      <alignment horizontal="right"/>
    </xf>
    <xf numFmtId="4" fontId="15" fillId="2" borderId="12" xfId="0" applyNumberFormat="1" applyFont="1" applyFill="1" applyBorder="1" applyAlignment="1">
      <alignment horizontal="right"/>
    </xf>
    <xf numFmtId="4" fontId="13" fillId="2" borderId="35" xfId="0" applyNumberFormat="1" applyFont="1" applyFill="1" applyBorder="1" applyAlignment="1">
      <alignment horizontal="right"/>
    </xf>
    <xf numFmtId="4" fontId="13" fillId="2" borderId="9" xfId="0" applyNumberFormat="1" applyFont="1" applyFill="1" applyBorder="1"/>
    <xf numFmtId="4" fontId="13" fillId="2" borderId="17" xfId="0" applyNumberFormat="1" applyFont="1" applyFill="1" applyBorder="1"/>
    <xf numFmtId="0" fontId="13" fillId="2" borderId="1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/>
    </xf>
    <xf numFmtId="2" fontId="13" fillId="2" borderId="1" xfId="1" applyNumberFormat="1" applyFont="1" applyFill="1" applyBorder="1" applyAlignment="1">
      <alignment horizontal="left" vertical="center" wrapText="1"/>
    </xf>
    <xf numFmtId="0" fontId="15" fillId="2" borderId="10" xfId="1" applyFont="1" applyFill="1" applyBorder="1" applyAlignment="1">
      <alignment horizontal="center" vertical="center"/>
    </xf>
    <xf numFmtId="0" fontId="13" fillId="2" borderId="13" xfId="1" applyFont="1" applyFill="1" applyBorder="1" applyAlignment="1">
      <alignment vertical="center" wrapText="1"/>
    </xf>
    <xf numFmtId="0" fontId="14" fillId="2" borderId="23" xfId="1" applyFont="1" applyFill="1" applyBorder="1" applyAlignment="1">
      <alignment horizontal="center" vertical="center"/>
    </xf>
    <xf numFmtId="0" fontId="14" fillId="2" borderId="31" xfId="1" applyFont="1" applyFill="1" applyBorder="1" applyAlignment="1">
      <alignment horizontal="center" vertical="center"/>
    </xf>
    <xf numFmtId="0" fontId="13" fillId="2" borderId="31" xfId="1" applyFont="1" applyFill="1" applyBorder="1" applyAlignment="1">
      <alignment horizontal="center" vertical="center"/>
    </xf>
    <xf numFmtId="0" fontId="14" fillId="2" borderId="12" xfId="1" applyFont="1" applyFill="1" applyBorder="1" applyAlignment="1">
      <alignment horizontal="center" vertical="center"/>
    </xf>
    <xf numFmtId="0" fontId="15" fillId="2" borderId="31" xfId="1" applyFont="1" applyFill="1" applyBorder="1" applyAlignment="1">
      <alignment horizontal="center" vertical="center"/>
    </xf>
    <xf numFmtId="0" fontId="15" fillId="2" borderId="10" xfId="1" applyFont="1" applyFill="1" applyBorder="1" applyAlignment="1">
      <alignment horizontal="center"/>
    </xf>
    <xf numFmtId="0" fontId="15" fillId="2" borderId="36" xfId="1" applyFont="1" applyFill="1" applyBorder="1" applyAlignment="1">
      <alignment horizontal="center" vertical="center"/>
    </xf>
    <xf numFmtId="0" fontId="13" fillId="2" borderId="8" xfId="1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 wrapText="1"/>
    </xf>
    <xf numFmtId="0" fontId="2" fillId="4" borderId="14" xfId="1" applyFont="1" applyFill="1" applyBorder="1" applyAlignment="1">
      <alignment vertical="center"/>
    </xf>
    <xf numFmtId="0" fontId="2" fillId="4" borderId="16" xfId="1" applyFont="1" applyFill="1" applyBorder="1" applyAlignment="1">
      <alignment vertical="center"/>
    </xf>
    <xf numFmtId="0" fontId="2" fillId="4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vertical="center"/>
    </xf>
    <xf numFmtId="0" fontId="13" fillId="2" borderId="22" xfId="1" applyFont="1" applyFill="1" applyBorder="1" applyAlignment="1">
      <alignment vertical="center"/>
    </xf>
    <xf numFmtId="0" fontId="13" fillId="2" borderId="19" xfId="1" applyFont="1" applyFill="1" applyBorder="1" applyAlignment="1">
      <alignment vertical="center"/>
    </xf>
    <xf numFmtId="0" fontId="0" fillId="2" borderId="0" xfId="0" applyFill="1"/>
    <xf numFmtId="0" fontId="17" fillId="2" borderId="0" xfId="0" applyFont="1" applyFill="1"/>
    <xf numFmtId="4" fontId="13" fillId="2" borderId="8" xfId="0" applyNumberFormat="1" applyFont="1" applyFill="1" applyBorder="1"/>
    <xf numFmtId="4" fontId="0" fillId="0" borderId="0" xfId="0" applyNumberFormat="1"/>
    <xf numFmtId="4" fontId="15" fillId="2" borderId="11" xfId="0" applyNumberFormat="1" applyFont="1" applyFill="1" applyBorder="1"/>
    <xf numFmtId="0" fontId="15" fillId="2" borderId="1" xfId="1" applyFont="1" applyFill="1" applyBorder="1" applyAlignment="1">
      <alignment vertical="center"/>
    </xf>
    <xf numFmtId="4" fontId="15" fillId="2" borderId="11" xfId="1" applyNumberFormat="1" applyFont="1" applyFill="1" applyBorder="1" applyAlignment="1">
      <alignment horizontal="right"/>
    </xf>
    <xf numFmtId="4" fontId="15" fillId="2" borderId="10" xfId="1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15" fillId="2" borderId="1" xfId="1" applyFont="1" applyFill="1" applyBorder="1" applyAlignment="1">
      <alignment vertical="center" wrapText="1"/>
    </xf>
    <xf numFmtId="4" fontId="13" fillId="2" borderId="3" xfId="0" applyNumberFormat="1" applyFont="1" applyFill="1" applyBorder="1" applyAlignment="1">
      <alignment horizontal="right"/>
    </xf>
    <xf numFmtId="0" fontId="0" fillId="2" borderId="37" xfId="0" applyFont="1" applyFill="1" applyBorder="1" applyAlignment="1">
      <alignment horizontal="left" vertical="center" wrapText="1"/>
    </xf>
    <xf numFmtId="0" fontId="9" fillId="0" borderId="2" xfId="2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0" fillId="4" borderId="37" xfId="0" applyFill="1" applyBorder="1" applyAlignment="1">
      <alignment horizontal="left" wrapText="1"/>
    </xf>
    <xf numFmtId="0" fontId="0" fillId="5" borderId="37" xfId="0" applyFill="1" applyBorder="1" applyAlignment="1">
      <alignment horizontal="left" vertical="center" wrapText="1"/>
    </xf>
    <xf numFmtId="0" fontId="0" fillId="2" borderId="38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39" xfId="0" applyFill="1" applyBorder="1" applyAlignment="1">
      <alignment horizontal="left" vertical="center" wrapText="1"/>
    </xf>
    <xf numFmtId="0" fontId="0" fillId="2" borderId="37" xfId="0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1C0A2-8761-4C16-BC14-D0B02DFBA055}">
  <dimension ref="A1:P138"/>
  <sheetViews>
    <sheetView tabSelected="1" view="pageBreakPreview" zoomScale="120" zoomScaleNormal="120" zoomScaleSheetLayoutView="120" workbookViewId="0">
      <selection activeCell="C132" sqref="C132:H132"/>
    </sheetView>
  </sheetViews>
  <sheetFormatPr defaultRowHeight="15" x14ac:dyDescent="0.25"/>
  <cols>
    <col min="3" max="3" width="67.28515625" customWidth="1"/>
    <col min="4" max="5" width="9.7109375" style="1" customWidth="1"/>
    <col min="6" max="6" width="9.7109375" customWidth="1"/>
    <col min="7" max="9" width="9.7109375" style="1" customWidth="1"/>
    <col min="10" max="10" width="11.7109375" style="1" customWidth="1"/>
    <col min="11" max="11" width="8.42578125" customWidth="1"/>
  </cols>
  <sheetData>
    <row r="1" spans="1:16" s="1" customFormat="1" ht="20.25" customHeight="1" x14ac:dyDescent="0.25">
      <c r="A1" s="129" t="s">
        <v>117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6" s="1" customFormat="1" ht="20.25" customHeight="1" x14ac:dyDescent="0.25">
      <c r="A2" s="130" t="s">
        <v>96</v>
      </c>
      <c r="B2" s="130"/>
      <c r="C2" s="130"/>
      <c r="D2" s="130"/>
      <c r="E2" s="130"/>
      <c r="F2" s="130"/>
      <c r="G2" s="130"/>
      <c r="H2" s="130"/>
      <c r="I2" s="130"/>
      <c r="J2" s="130"/>
    </row>
    <row r="3" spans="1:16" s="1" customFormat="1" ht="15" customHeight="1" x14ac:dyDescent="0.25">
      <c r="A3" s="131" t="s">
        <v>97</v>
      </c>
      <c r="B3" s="131"/>
      <c r="C3" s="131"/>
      <c r="D3" s="131"/>
      <c r="E3" s="131"/>
      <c r="F3" s="131"/>
      <c r="G3" s="131"/>
      <c r="H3" s="131"/>
      <c r="I3" s="131"/>
      <c r="J3" s="131"/>
    </row>
    <row r="4" spans="1:16" s="1" customFormat="1" ht="11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6" s="1" customFormat="1" ht="12.75" customHeight="1" thickBot="1" x14ac:dyDescent="0.3">
      <c r="A5" s="8"/>
      <c r="B5" s="8"/>
      <c r="C5" s="8"/>
      <c r="D5" s="8"/>
      <c r="E5" s="8"/>
      <c r="F5" s="8"/>
      <c r="G5" s="8"/>
      <c r="H5" s="8"/>
      <c r="I5" s="7"/>
      <c r="J5" s="7"/>
    </row>
    <row r="6" spans="1:16" ht="33" customHeight="1" thickBot="1" x14ac:dyDescent="0.3">
      <c r="A6" s="9" t="s">
        <v>0</v>
      </c>
      <c r="B6" s="33" t="s">
        <v>1</v>
      </c>
      <c r="C6" s="111" t="s">
        <v>84</v>
      </c>
      <c r="D6" s="5" t="s">
        <v>114</v>
      </c>
      <c r="E6" s="5" t="s">
        <v>113</v>
      </c>
      <c r="F6" s="5" t="s">
        <v>111</v>
      </c>
      <c r="G6" s="6" t="s">
        <v>110</v>
      </c>
      <c r="H6" s="13" t="s">
        <v>112</v>
      </c>
      <c r="I6" s="5" t="s">
        <v>115</v>
      </c>
      <c r="J6" s="110" t="s">
        <v>116</v>
      </c>
      <c r="K6" s="1"/>
      <c r="L6" s="1"/>
      <c r="M6" s="1"/>
      <c r="N6" s="1"/>
      <c r="O6" s="1"/>
      <c r="P6" s="1"/>
    </row>
    <row r="7" spans="1:16" x14ac:dyDescent="0.25">
      <c r="A7" s="68">
        <v>3</v>
      </c>
      <c r="B7" s="68" t="s">
        <v>2</v>
      </c>
      <c r="C7" s="83" t="s">
        <v>36</v>
      </c>
      <c r="D7" s="72">
        <v>31.07</v>
      </c>
      <c r="E7" s="72">
        <v>27.5</v>
      </c>
      <c r="F7" s="47">
        <v>29.1</v>
      </c>
      <c r="G7" s="94">
        <v>25.5</v>
      </c>
      <c r="H7" s="84"/>
      <c r="I7" s="95"/>
      <c r="J7" s="95">
        <f>AVERAGE(D7:I7)</f>
        <v>28.2925</v>
      </c>
      <c r="K7" s="1"/>
      <c r="L7" s="1"/>
      <c r="M7" s="1"/>
      <c r="N7" s="1"/>
      <c r="O7" s="1"/>
      <c r="P7" s="1"/>
    </row>
    <row r="8" spans="1:16" x14ac:dyDescent="0.25">
      <c r="A8" s="63">
        <v>2</v>
      </c>
      <c r="B8" s="63" t="s">
        <v>2</v>
      </c>
      <c r="C8" s="45" t="s">
        <v>29</v>
      </c>
      <c r="D8" s="48"/>
      <c r="E8" s="50">
        <v>5312</v>
      </c>
      <c r="F8" s="51">
        <v>6744</v>
      </c>
      <c r="G8" s="53">
        <v>5053.5</v>
      </c>
      <c r="H8" s="55">
        <v>4897</v>
      </c>
      <c r="I8" s="46"/>
      <c r="J8" s="44">
        <f>AVERAGE(D8:I8)</f>
        <v>5501.625</v>
      </c>
      <c r="K8" s="1"/>
      <c r="L8" s="1"/>
      <c r="M8" s="1"/>
      <c r="N8" s="1"/>
      <c r="O8" s="1"/>
      <c r="P8" s="1"/>
    </row>
    <row r="9" spans="1:16" x14ac:dyDescent="0.25">
      <c r="A9" s="63">
        <v>3</v>
      </c>
      <c r="B9" s="63" t="s">
        <v>2</v>
      </c>
      <c r="C9" s="45" t="s">
        <v>98</v>
      </c>
      <c r="D9" s="56">
        <v>22.83</v>
      </c>
      <c r="E9" s="50">
        <v>23.78</v>
      </c>
      <c r="F9" s="51">
        <v>24.5</v>
      </c>
      <c r="G9" s="53">
        <f>37.15+5.55+11.35+11.35</f>
        <v>65.399999999999991</v>
      </c>
      <c r="H9" s="55">
        <f>30.82+4.42+(8.82*2)</f>
        <v>52.88</v>
      </c>
      <c r="I9" s="46"/>
      <c r="J9" s="44">
        <f t="shared" ref="J9:J15" si="0">AVERAGE(D9:I9)</f>
        <v>37.878</v>
      </c>
      <c r="K9" s="1"/>
      <c r="L9" s="1"/>
      <c r="M9" s="1"/>
      <c r="N9" s="1"/>
      <c r="O9" s="1"/>
      <c r="P9" s="1"/>
    </row>
    <row r="10" spans="1:16" x14ac:dyDescent="0.25">
      <c r="A10" s="63">
        <v>12</v>
      </c>
      <c r="B10" s="63" t="s">
        <v>2</v>
      </c>
      <c r="C10" s="45" t="s">
        <v>99</v>
      </c>
      <c r="D10" s="56">
        <v>9.92</v>
      </c>
      <c r="E10" s="50">
        <v>6.51</v>
      </c>
      <c r="F10" s="51">
        <v>10.6</v>
      </c>
      <c r="G10" s="53">
        <v>7.3</v>
      </c>
      <c r="H10" s="55"/>
      <c r="I10" s="46"/>
      <c r="J10" s="44">
        <f t="shared" si="0"/>
        <v>8.5824999999999996</v>
      </c>
      <c r="K10" s="1"/>
      <c r="L10" s="1"/>
      <c r="M10" s="1"/>
      <c r="N10" s="1"/>
      <c r="O10" s="1"/>
      <c r="P10" s="1"/>
    </row>
    <row r="11" spans="1:16" x14ac:dyDescent="0.25">
      <c r="A11" s="63">
        <v>4</v>
      </c>
      <c r="B11" s="63" t="s">
        <v>2</v>
      </c>
      <c r="C11" s="45" t="s">
        <v>31</v>
      </c>
      <c r="D11" s="48"/>
      <c r="E11" s="50">
        <v>74.459999999999994</v>
      </c>
      <c r="F11" s="51">
        <v>39.9</v>
      </c>
      <c r="G11" s="53">
        <v>38.950000000000003</v>
      </c>
      <c r="H11" s="55">
        <v>34.69</v>
      </c>
      <c r="I11" s="46"/>
      <c r="J11" s="44">
        <f t="shared" si="0"/>
        <v>47</v>
      </c>
      <c r="K11" s="1"/>
      <c r="L11" s="1"/>
      <c r="M11" s="1"/>
      <c r="N11" s="1"/>
      <c r="O11" s="1"/>
      <c r="P11" s="1"/>
    </row>
    <row r="12" spans="1:16" ht="24" x14ac:dyDescent="0.25">
      <c r="A12" s="63">
        <v>1</v>
      </c>
      <c r="B12" s="63" t="s">
        <v>2</v>
      </c>
      <c r="C12" s="97" t="s">
        <v>32</v>
      </c>
      <c r="D12" s="48"/>
      <c r="E12" s="50">
        <v>41</v>
      </c>
      <c r="F12" s="51">
        <v>26.9</v>
      </c>
      <c r="G12" s="53">
        <v>29.5</v>
      </c>
      <c r="H12" s="55">
        <v>32.630000000000003</v>
      </c>
      <c r="I12" s="46"/>
      <c r="J12" s="44">
        <f t="shared" si="0"/>
        <v>32.5075</v>
      </c>
      <c r="K12" s="1"/>
    </row>
    <row r="13" spans="1:16" ht="24" x14ac:dyDescent="0.25">
      <c r="A13" s="63">
        <v>4</v>
      </c>
      <c r="B13" s="63" t="s">
        <v>2</v>
      </c>
      <c r="C13" s="97" t="s">
        <v>33</v>
      </c>
      <c r="D13" s="48"/>
      <c r="E13" s="50">
        <v>258</v>
      </c>
      <c r="F13" s="51">
        <v>555</v>
      </c>
      <c r="G13" s="53">
        <v>294.14999999999998</v>
      </c>
      <c r="H13" s="55"/>
      <c r="I13" s="46"/>
      <c r="J13" s="44">
        <f t="shared" si="0"/>
        <v>369.05</v>
      </c>
      <c r="K13" s="1"/>
    </row>
    <row r="14" spans="1:16" x14ac:dyDescent="0.25">
      <c r="A14" s="63">
        <v>1</v>
      </c>
      <c r="B14" s="63" t="s">
        <v>2</v>
      </c>
      <c r="C14" s="45" t="s">
        <v>34</v>
      </c>
      <c r="D14" s="56">
        <v>611.79999999999995</v>
      </c>
      <c r="E14" s="50">
        <v>647.70000000000005</v>
      </c>
      <c r="F14" s="51">
        <v>779</v>
      </c>
      <c r="G14" s="53">
        <v>630</v>
      </c>
      <c r="H14" s="55"/>
      <c r="I14" s="46"/>
      <c r="J14" s="44">
        <f t="shared" si="0"/>
        <v>667.125</v>
      </c>
      <c r="K14" s="1"/>
    </row>
    <row r="15" spans="1:16" ht="15.75" thickBot="1" x14ac:dyDescent="0.3">
      <c r="A15" s="69">
        <v>1</v>
      </c>
      <c r="B15" s="69" t="s">
        <v>2</v>
      </c>
      <c r="C15" s="85" t="s">
        <v>48</v>
      </c>
      <c r="D15" s="89">
        <f>6.68*2</f>
        <v>13.36</v>
      </c>
      <c r="E15" s="77">
        <v>17.32</v>
      </c>
      <c r="F15" s="60">
        <v>12.9</v>
      </c>
      <c r="G15" s="81">
        <v>11.5</v>
      </c>
      <c r="H15" s="82"/>
      <c r="I15" s="52"/>
      <c r="J15" s="44">
        <f t="shared" si="0"/>
        <v>13.77</v>
      </c>
      <c r="K15" s="1"/>
    </row>
    <row r="16" spans="1:16" ht="33" customHeight="1" thickBot="1" x14ac:dyDescent="0.3">
      <c r="A16" s="9" t="s">
        <v>0</v>
      </c>
      <c r="B16" s="9" t="s">
        <v>1</v>
      </c>
      <c r="C16" s="112" t="s">
        <v>85</v>
      </c>
      <c r="D16" s="5" t="s">
        <v>114</v>
      </c>
      <c r="E16" s="5" t="s">
        <v>113</v>
      </c>
      <c r="F16" s="5" t="s">
        <v>111</v>
      </c>
      <c r="G16" s="6" t="s">
        <v>110</v>
      </c>
      <c r="H16" s="13" t="s">
        <v>112</v>
      </c>
      <c r="I16" s="5" t="s">
        <v>115</v>
      </c>
      <c r="J16" s="110" t="s">
        <v>116</v>
      </c>
    </row>
    <row r="17" spans="1:11" x14ac:dyDescent="0.25">
      <c r="A17" s="68">
        <v>10</v>
      </c>
      <c r="B17" s="68" t="s">
        <v>37</v>
      </c>
      <c r="C17" s="83" t="s">
        <v>100</v>
      </c>
      <c r="D17" s="47"/>
      <c r="E17" s="72">
        <v>3.38</v>
      </c>
      <c r="F17" s="47">
        <v>2.9</v>
      </c>
      <c r="G17" s="94">
        <v>2.5499999999999998</v>
      </c>
      <c r="H17" s="84">
        <v>3.7</v>
      </c>
      <c r="I17" s="95"/>
      <c r="J17" s="95">
        <f t="shared" ref="J17:J29" si="1">AVERAGE(D17:I17)</f>
        <v>3.1324999999999994</v>
      </c>
      <c r="K17" s="120">
        <f>J17-J31</f>
        <v>0</v>
      </c>
    </row>
    <row r="18" spans="1:11" x14ac:dyDescent="0.25">
      <c r="A18" s="63">
        <v>1</v>
      </c>
      <c r="B18" s="63" t="s">
        <v>37</v>
      </c>
      <c r="C18" s="45" t="s">
        <v>101</v>
      </c>
      <c r="D18" s="48"/>
      <c r="E18" s="50">
        <v>15.5</v>
      </c>
      <c r="F18" s="51">
        <v>22.9</v>
      </c>
      <c r="G18" s="53">
        <v>11.6</v>
      </c>
      <c r="H18" s="55">
        <v>17.399999999999999</v>
      </c>
      <c r="I18" s="46"/>
      <c r="J18" s="44">
        <f t="shared" si="1"/>
        <v>16.850000000000001</v>
      </c>
      <c r="K18" s="120">
        <f t="shared" ref="K18:K29" si="2">J18-J32</f>
        <v>0</v>
      </c>
    </row>
    <row r="19" spans="1:11" x14ac:dyDescent="0.25">
      <c r="A19" s="63">
        <v>10</v>
      </c>
      <c r="B19" s="63" t="s">
        <v>38</v>
      </c>
      <c r="C19" s="45" t="s">
        <v>49</v>
      </c>
      <c r="D19" s="48"/>
      <c r="E19" s="50">
        <v>6.06</v>
      </c>
      <c r="F19" s="51">
        <v>4.46</v>
      </c>
      <c r="G19" s="53"/>
      <c r="H19" s="55"/>
      <c r="I19" s="46"/>
      <c r="J19" s="44">
        <f t="shared" si="1"/>
        <v>5.26</v>
      </c>
      <c r="K19" s="120">
        <f t="shared" si="2"/>
        <v>0</v>
      </c>
    </row>
    <row r="20" spans="1:11" x14ac:dyDescent="0.25">
      <c r="A20" s="63">
        <v>3</v>
      </c>
      <c r="B20" s="63" t="s">
        <v>39</v>
      </c>
      <c r="C20" s="45" t="s">
        <v>102</v>
      </c>
      <c r="D20" s="56">
        <v>19.21</v>
      </c>
      <c r="E20" s="50">
        <v>17.2</v>
      </c>
      <c r="F20" s="51">
        <v>24.5</v>
      </c>
      <c r="G20" s="53">
        <f>37.15+5.55+11.35</f>
        <v>54.05</v>
      </c>
      <c r="H20" s="55">
        <f>30.82+4.42+8.82</f>
        <v>44.06</v>
      </c>
      <c r="I20" s="46"/>
      <c r="J20" s="121">
        <f t="shared" si="1"/>
        <v>31.803999999999995</v>
      </c>
      <c r="K20" s="120">
        <f t="shared" si="2"/>
        <v>0</v>
      </c>
    </row>
    <row r="21" spans="1:11" x14ac:dyDescent="0.25">
      <c r="A21" s="63">
        <v>6</v>
      </c>
      <c r="B21" s="63" t="s">
        <v>39</v>
      </c>
      <c r="C21" s="45" t="s">
        <v>103</v>
      </c>
      <c r="D21" s="48"/>
      <c r="E21" s="50">
        <v>23.78</v>
      </c>
      <c r="F21" s="51">
        <v>28.9</v>
      </c>
      <c r="G21" s="53">
        <f>37.15+5.55+(11.35*2)</f>
        <v>65.399999999999991</v>
      </c>
      <c r="H21" s="55">
        <f>30.82+4.42+(8.82*2)</f>
        <v>52.88</v>
      </c>
      <c r="I21" s="46"/>
      <c r="J21" s="121">
        <f t="shared" si="1"/>
        <v>42.739999999999995</v>
      </c>
      <c r="K21" s="120">
        <f t="shared" si="2"/>
        <v>0</v>
      </c>
    </row>
    <row r="22" spans="1:11" x14ac:dyDescent="0.25">
      <c r="A22" s="63">
        <v>3</v>
      </c>
      <c r="B22" s="63" t="s">
        <v>39</v>
      </c>
      <c r="C22" s="45" t="s">
        <v>44</v>
      </c>
      <c r="D22" s="56">
        <v>16.059999999999999</v>
      </c>
      <c r="E22" s="50"/>
      <c r="F22" s="51">
        <v>22</v>
      </c>
      <c r="G22" s="53">
        <v>27.3</v>
      </c>
      <c r="H22" s="55"/>
      <c r="I22" s="46"/>
      <c r="J22" s="44">
        <f t="shared" si="1"/>
        <v>21.786666666666665</v>
      </c>
      <c r="K22" s="120">
        <f t="shared" si="2"/>
        <v>0</v>
      </c>
    </row>
    <row r="23" spans="1:11" x14ac:dyDescent="0.25">
      <c r="A23" s="63">
        <v>1</v>
      </c>
      <c r="B23" s="63" t="s">
        <v>39</v>
      </c>
      <c r="C23" s="45" t="s">
        <v>40</v>
      </c>
      <c r="D23" s="48"/>
      <c r="E23" s="50">
        <v>344</v>
      </c>
      <c r="F23" s="51">
        <v>345</v>
      </c>
      <c r="G23" s="53">
        <v>257.89999999999998</v>
      </c>
      <c r="H23" s="55">
        <v>258</v>
      </c>
      <c r="I23" s="46"/>
      <c r="J23" s="44">
        <f t="shared" si="1"/>
        <v>301.22500000000002</v>
      </c>
      <c r="K23" s="120">
        <f t="shared" si="2"/>
        <v>0</v>
      </c>
    </row>
    <row r="24" spans="1:11" x14ac:dyDescent="0.25">
      <c r="A24" s="63">
        <v>6</v>
      </c>
      <c r="B24" s="63" t="s">
        <v>39</v>
      </c>
      <c r="C24" s="45" t="s">
        <v>46</v>
      </c>
      <c r="D24" s="56">
        <v>242.72</v>
      </c>
      <c r="E24" s="50">
        <v>213.6</v>
      </c>
      <c r="F24" s="51">
        <v>235</v>
      </c>
      <c r="G24" s="53">
        <v>154.80000000000001</v>
      </c>
      <c r="H24" s="55">
        <v>128</v>
      </c>
      <c r="I24" s="46"/>
      <c r="J24" s="44">
        <f t="shared" si="1"/>
        <v>194.82399999999998</v>
      </c>
      <c r="K24" s="120">
        <f t="shared" si="2"/>
        <v>0</v>
      </c>
    </row>
    <row r="25" spans="1:11" x14ac:dyDescent="0.25">
      <c r="A25" s="63">
        <v>2</v>
      </c>
      <c r="B25" s="63" t="s">
        <v>39</v>
      </c>
      <c r="C25" s="45" t="s">
        <v>43</v>
      </c>
      <c r="D25" s="56">
        <v>242.72</v>
      </c>
      <c r="E25" s="50">
        <v>216.3</v>
      </c>
      <c r="F25" s="51">
        <v>298</v>
      </c>
      <c r="G25" s="53">
        <v>154.80000000000001</v>
      </c>
      <c r="H25" s="55">
        <v>128</v>
      </c>
      <c r="I25" s="46"/>
      <c r="J25" s="44">
        <f t="shared" si="1"/>
        <v>207.964</v>
      </c>
      <c r="K25" s="120">
        <f t="shared" si="2"/>
        <v>0</v>
      </c>
    </row>
    <row r="26" spans="1:11" x14ac:dyDescent="0.25">
      <c r="A26" s="63">
        <v>1</v>
      </c>
      <c r="B26" s="63" t="s">
        <v>39</v>
      </c>
      <c r="C26" s="45" t="s">
        <v>42</v>
      </c>
      <c r="D26" s="48"/>
      <c r="E26" s="50">
        <v>710</v>
      </c>
      <c r="F26" s="51">
        <v>796</v>
      </c>
      <c r="G26" s="53">
        <v>688.9</v>
      </c>
      <c r="H26" s="55">
        <v>567</v>
      </c>
      <c r="I26" s="46"/>
      <c r="J26" s="44">
        <f t="shared" si="1"/>
        <v>690.47500000000002</v>
      </c>
      <c r="K26" s="120">
        <f t="shared" si="2"/>
        <v>0</v>
      </c>
    </row>
    <row r="27" spans="1:11" x14ac:dyDescent="0.25">
      <c r="A27" s="63">
        <v>4</v>
      </c>
      <c r="B27" s="63" t="s">
        <v>39</v>
      </c>
      <c r="C27" s="45" t="s">
        <v>41</v>
      </c>
      <c r="D27" s="48"/>
      <c r="E27" s="50">
        <v>234</v>
      </c>
      <c r="F27" s="51">
        <v>195</v>
      </c>
      <c r="G27" s="53">
        <v>176.45</v>
      </c>
      <c r="H27" s="55">
        <v>194.16</v>
      </c>
      <c r="I27" s="46"/>
      <c r="J27" s="44">
        <f t="shared" si="1"/>
        <v>199.9025</v>
      </c>
      <c r="K27" s="120">
        <f t="shared" si="2"/>
        <v>0</v>
      </c>
    </row>
    <row r="28" spans="1:11" x14ac:dyDescent="0.25">
      <c r="A28" s="63">
        <v>2</v>
      </c>
      <c r="B28" s="63" t="s">
        <v>39</v>
      </c>
      <c r="C28" s="45" t="s">
        <v>45</v>
      </c>
      <c r="D28" s="48"/>
      <c r="E28" s="50">
        <v>1465</v>
      </c>
      <c r="F28" s="51">
        <v>1530</v>
      </c>
      <c r="G28" s="53">
        <v>1371.5</v>
      </c>
      <c r="H28" s="55">
        <v>1328.82</v>
      </c>
      <c r="I28" s="46"/>
      <c r="J28" s="44">
        <f t="shared" si="1"/>
        <v>1423.83</v>
      </c>
      <c r="K28" s="120">
        <f t="shared" si="2"/>
        <v>0</v>
      </c>
    </row>
    <row r="29" spans="1:11" ht="15.75" thickBot="1" x14ac:dyDescent="0.3">
      <c r="A29" s="69">
        <v>12</v>
      </c>
      <c r="B29" s="69" t="s">
        <v>39</v>
      </c>
      <c r="C29" s="85" t="s">
        <v>47</v>
      </c>
      <c r="D29" s="79"/>
      <c r="E29" s="77">
        <v>72</v>
      </c>
      <c r="F29" s="60">
        <v>76</v>
      </c>
      <c r="G29" s="81">
        <v>48.35</v>
      </c>
      <c r="H29" s="82">
        <v>60</v>
      </c>
      <c r="I29" s="52"/>
      <c r="J29" s="96">
        <f t="shared" si="1"/>
        <v>64.087500000000006</v>
      </c>
      <c r="K29" s="120">
        <f t="shared" si="2"/>
        <v>0</v>
      </c>
    </row>
    <row r="30" spans="1:11" ht="33" customHeight="1" thickBot="1" x14ac:dyDescent="0.3">
      <c r="A30" s="9" t="s">
        <v>0</v>
      </c>
      <c r="B30" s="9" t="s">
        <v>1</v>
      </c>
      <c r="C30" s="112" t="s">
        <v>86</v>
      </c>
      <c r="D30" s="5" t="s">
        <v>114</v>
      </c>
      <c r="E30" s="5" t="s">
        <v>113</v>
      </c>
      <c r="F30" s="5" t="s">
        <v>111</v>
      </c>
      <c r="G30" s="5" t="s">
        <v>110</v>
      </c>
      <c r="H30" s="5" t="s">
        <v>112</v>
      </c>
      <c r="I30" s="5" t="s">
        <v>115</v>
      </c>
      <c r="J30" s="110" t="s">
        <v>116</v>
      </c>
      <c r="K30" s="120"/>
    </row>
    <row r="31" spans="1:11" x14ac:dyDescent="0.25">
      <c r="A31" s="68">
        <v>10</v>
      </c>
      <c r="B31" s="68" t="s">
        <v>39</v>
      </c>
      <c r="C31" s="83" t="s">
        <v>104</v>
      </c>
      <c r="D31" s="47"/>
      <c r="E31" s="72">
        <v>3.38</v>
      </c>
      <c r="F31" s="47">
        <v>2.9</v>
      </c>
      <c r="G31" s="94">
        <v>2.5499999999999998</v>
      </c>
      <c r="H31" s="84">
        <v>3.7</v>
      </c>
      <c r="I31" s="95"/>
      <c r="J31" s="95">
        <f t="shared" ref="J31:J45" si="3">AVERAGE(D31:I31)</f>
        <v>3.1324999999999994</v>
      </c>
      <c r="K31" s="120"/>
    </row>
    <row r="32" spans="1:11" x14ac:dyDescent="0.25">
      <c r="A32" s="63">
        <v>1</v>
      </c>
      <c r="B32" s="63" t="s">
        <v>39</v>
      </c>
      <c r="C32" s="45" t="s">
        <v>105</v>
      </c>
      <c r="D32" s="48"/>
      <c r="E32" s="50">
        <v>15.5</v>
      </c>
      <c r="F32" s="51">
        <v>22.9</v>
      </c>
      <c r="G32" s="53">
        <v>11.6</v>
      </c>
      <c r="H32" s="55">
        <v>17.399999999999999</v>
      </c>
      <c r="I32" s="46"/>
      <c r="J32" s="44">
        <f t="shared" si="3"/>
        <v>16.850000000000001</v>
      </c>
      <c r="K32" s="120"/>
    </row>
    <row r="33" spans="1:11" x14ac:dyDescent="0.25">
      <c r="A33" s="63">
        <v>10</v>
      </c>
      <c r="B33" s="63" t="s">
        <v>38</v>
      </c>
      <c r="C33" s="45" t="s">
        <v>49</v>
      </c>
      <c r="D33" s="48"/>
      <c r="E33" s="50">
        <v>6.06</v>
      </c>
      <c r="F33" s="51">
        <v>4.46</v>
      </c>
      <c r="G33" s="53"/>
      <c r="H33" s="55"/>
      <c r="I33" s="46"/>
      <c r="J33" s="44">
        <f t="shared" si="3"/>
        <v>5.26</v>
      </c>
      <c r="K33" s="120"/>
    </row>
    <row r="34" spans="1:11" x14ac:dyDescent="0.25">
      <c r="A34" s="63">
        <v>5</v>
      </c>
      <c r="B34" s="63" t="s">
        <v>39</v>
      </c>
      <c r="C34" s="45" t="s">
        <v>106</v>
      </c>
      <c r="D34" s="56">
        <v>19.21</v>
      </c>
      <c r="E34" s="50">
        <v>17.2</v>
      </c>
      <c r="F34" s="51">
        <v>24.5</v>
      </c>
      <c r="G34" s="53">
        <f>37.15+5.55+11.35</f>
        <v>54.05</v>
      </c>
      <c r="H34" s="55">
        <f>30.82+4.42+8.82</f>
        <v>44.06</v>
      </c>
      <c r="I34" s="46"/>
      <c r="J34" s="44">
        <f t="shared" si="3"/>
        <v>31.803999999999995</v>
      </c>
      <c r="K34" s="120"/>
    </row>
    <row r="35" spans="1:11" x14ac:dyDescent="0.25">
      <c r="A35" s="63">
        <v>7</v>
      </c>
      <c r="B35" s="63" t="s">
        <v>39</v>
      </c>
      <c r="C35" s="45" t="s">
        <v>103</v>
      </c>
      <c r="D35" s="48"/>
      <c r="E35" s="50">
        <v>23.78</v>
      </c>
      <c r="F35" s="51">
        <v>28.9</v>
      </c>
      <c r="G35" s="53">
        <f>37.15+5.55+(11.35*2)</f>
        <v>65.399999999999991</v>
      </c>
      <c r="H35" s="55">
        <f>30.82+4.42+(8.82*2)</f>
        <v>52.88</v>
      </c>
      <c r="I35" s="46"/>
      <c r="J35" s="44">
        <f t="shared" si="3"/>
        <v>42.739999999999995</v>
      </c>
      <c r="K35" s="120"/>
    </row>
    <row r="36" spans="1:11" x14ac:dyDescent="0.25">
      <c r="A36" s="63">
        <v>4</v>
      </c>
      <c r="B36" s="63" t="s">
        <v>39</v>
      </c>
      <c r="C36" s="45" t="s">
        <v>44</v>
      </c>
      <c r="D36" s="56">
        <v>16.059999999999999</v>
      </c>
      <c r="E36" s="50"/>
      <c r="F36" s="51">
        <v>22</v>
      </c>
      <c r="G36" s="53">
        <v>27.3</v>
      </c>
      <c r="H36" s="55"/>
      <c r="I36" s="46"/>
      <c r="J36" s="44">
        <f t="shared" si="3"/>
        <v>21.786666666666665</v>
      </c>
      <c r="K36" s="120"/>
    </row>
    <row r="37" spans="1:11" x14ac:dyDescent="0.25">
      <c r="A37" s="63">
        <v>1</v>
      </c>
      <c r="B37" s="63" t="s">
        <v>39</v>
      </c>
      <c r="C37" s="45" t="s">
        <v>40</v>
      </c>
      <c r="D37" s="48"/>
      <c r="E37" s="50">
        <v>344</v>
      </c>
      <c r="F37" s="51">
        <v>345</v>
      </c>
      <c r="G37" s="53">
        <v>257.89999999999998</v>
      </c>
      <c r="H37" s="55">
        <v>258</v>
      </c>
      <c r="I37" s="46"/>
      <c r="J37" s="44">
        <f t="shared" si="3"/>
        <v>301.22500000000002</v>
      </c>
      <c r="K37" s="120"/>
    </row>
    <row r="38" spans="1:11" x14ac:dyDescent="0.25">
      <c r="A38" s="63">
        <v>6</v>
      </c>
      <c r="B38" s="63" t="s">
        <v>39</v>
      </c>
      <c r="C38" s="45" t="s">
        <v>46</v>
      </c>
      <c r="D38" s="56">
        <v>242.72</v>
      </c>
      <c r="E38" s="50">
        <v>213.6</v>
      </c>
      <c r="F38" s="51">
        <v>235</v>
      </c>
      <c r="G38" s="53">
        <v>154.80000000000001</v>
      </c>
      <c r="H38" s="55">
        <v>128</v>
      </c>
      <c r="I38" s="46"/>
      <c r="J38" s="44">
        <f t="shared" si="3"/>
        <v>194.82399999999998</v>
      </c>
      <c r="K38" s="120"/>
    </row>
    <row r="39" spans="1:11" x14ac:dyDescent="0.25">
      <c r="A39" s="63">
        <v>2</v>
      </c>
      <c r="B39" s="63" t="s">
        <v>39</v>
      </c>
      <c r="C39" s="45" t="s">
        <v>43</v>
      </c>
      <c r="D39" s="56">
        <v>242.72</v>
      </c>
      <c r="E39" s="50">
        <v>216.3</v>
      </c>
      <c r="F39" s="51">
        <v>298</v>
      </c>
      <c r="G39" s="53">
        <v>154.80000000000001</v>
      </c>
      <c r="H39" s="55">
        <v>128</v>
      </c>
      <c r="I39" s="46"/>
      <c r="J39" s="44">
        <f t="shared" si="3"/>
        <v>207.964</v>
      </c>
      <c r="K39" s="120"/>
    </row>
    <row r="40" spans="1:11" x14ac:dyDescent="0.25">
      <c r="A40" s="63">
        <v>1</v>
      </c>
      <c r="B40" s="63" t="s">
        <v>39</v>
      </c>
      <c r="C40" s="45" t="s">
        <v>42</v>
      </c>
      <c r="D40" s="48"/>
      <c r="E40" s="50">
        <v>710</v>
      </c>
      <c r="F40" s="51">
        <v>796</v>
      </c>
      <c r="G40" s="53">
        <v>688.9</v>
      </c>
      <c r="H40" s="55">
        <v>567</v>
      </c>
      <c r="I40" s="46"/>
      <c r="J40" s="44">
        <f t="shared" si="3"/>
        <v>690.47500000000002</v>
      </c>
      <c r="K40" s="120"/>
    </row>
    <row r="41" spans="1:11" x14ac:dyDescent="0.25">
      <c r="A41" s="63">
        <v>4</v>
      </c>
      <c r="B41" s="63" t="s">
        <v>39</v>
      </c>
      <c r="C41" s="45" t="s">
        <v>41</v>
      </c>
      <c r="D41" s="48"/>
      <c r="E41" s="50">
        <v>234</v>
      </c>
      <c r="F41" s="51">
        <v>195</v>
      </c>
      <c r="G41" s="53">
        <v>176.45</v>
      </c>
      <c r="H41" s="55">
        <v>194.16</v>
      </c>
      <c r="I41" s="46"/>
      <c r="J41" s="44">
        <f t="shared" si="3"/>
        <v>199.9025</v>
      </c>
      <c r="K41" s="120"/>
    </row>
    <row r="42" spans="1:11" x14ac:dyDescent="0.25">
      <c r="A42" s="63">
        <v>2</v>
      </c>
      <c r="B42" s="63" t="s">
        <v>39</v>
      </c>
      <c r="C42" s="45" t="s">
        <v>45</v>
      </c>
      <c r="D42" s="48"/>
      <c r="E42" s="50">
        <v>1465</v>
      </c>
      <c r="F42" s="51">
        <v>1530</v>
      </c>
      <c r="G42" s="53">
        <v>1371.5</v>
      </c>
      <c r="H42" s="55">
        <v>1328.82</v>
      </c>
      <c r="I42" s="46"/>
      <c r="J42" s="44">
        <f t="shared" si="3"/>
        <v>1423.83</v>
      </c>
      <c r="K42" s="120"/>
    </row>
    <row r="43" spans="1:11" x14ac:dyDescent="0.25">
      <c r="A43" s="63">
        <v>12</v>
      </c>
      <c r="B43" s="63" t="s">
        <v>39</v>
      </c>
      <c r="C43" s="45" t="s">
        <v>47</v>
      </c>
      <c r="D43" s="48"/>
      <c r="E43" s="50">
        <v>72</v>
      </c>
      <c r="F43" s="51">
        <v>76</v>
      </c>
      <c r="G43" s="53">
        <v>48.35</v>
      </c>
      <c r="H43" s="55">
        <v>60</v>
      </c>
      <c r="I43" s="46"/>
      <c r="J43" s="44">
        <f t="shared" si="3"/>
        <v>64.087500000000006</v>
      </c>
      <c r="K43" s="120"/>
    </row>
    <row r="44" spans="1:11" x14ac:dyDescent="0.25">
      <c r="A44" s="63">
        <v>2</v>
      </c>
      <c r="B44" s="63" t="s">
        <v>39</v>
      </c>
      <c r="C44" s="45" t="s">
        <v>50</v>
      </c>
      <c r="D44" s="48"/>
      <c r="E44" s="50">
        <v>216.3</v>
      </c>
      <c r="F44" s="51">
        <v>445</v>
      </c>
      <c r="G44" s="53">
        <v>154.80000000000001</v>
      </c>
      <c r="H44" s="55">
        <v>128</v>
      </c>
      <c r="I44" s="46"/>
      <c r="J44" s="44">
        <f t="shared" si="3"/>
        <v>236.02499999999998</v>
      </c>
      <c r="K44" s="120"/>
    </row>
    <row r="45" spans="1:11" ht="15.75" thickBot="1" x14ac:dyDescent="0.3">
      <c r="A45" s="69">
        <v>2</v>
      </c>
      <c r="B45" s="69" t="s">
        <v>39</v>
      </c>
      <c r="C45" s="85" t="s">
        <v>51</v>
      </c>
      <c r="D45" s="79"/>
      <c r="E45" s="77">
        <v>1541</v>
      </c>
      <c r="F45" s="60">
        <v>2180</v>
      </c>
      <c r="G45" s="81">
        <v>1443.6</v>
      </c>
      <c r="H45" s="82">
        <v>1399</v>
      </c>
      <c r="I45" s="52"/>
      <c r="J45" s="96">
        <f t="shared" si="3"/>
        <v>1640.9</v>
      </c>
      <c r="K45" s="120"/>
    </row>
    <row r="46" spans="1:11" ht="33" customHeight="1" thickBot="1" x14ac:dyDescent="0.3">
      <c r="A46" s="9" t="s">
        <v>0</v>
      </c>
      <c r="B46" s="9" t="s">
        <v>1</v>
      </c>
      <c r="C46" s="112" t="s">
        <v>87</v>
      </c>
      <c r="D46" s="5" t="s">
        <v>114</v>
      </c>
      <c r="E46" s="5" t="s">
        <v>113</v>
      </c>
      <c r="F46" s="5" t="s">
        <v>111</v>
      </c>
      <c r="G46" s="5" t="s">
        <v>110</v>
      </c>
      <c r="H46" s="5" t="s">
        <v>112</v>
      </c>
      <c r="I46" s="5" t="s">
        <v>115</v>
      </c>
      <c r="J46" s="110" t="s">
        <v>116</v>
      </c>
      <c r="K46">
        <v>12</v>
      </c>
    </row>
    <row r="47" spans="1:11" x14ac:dyDescent="0.25">
      <c r="A47" s="68">
        <v>2</v>
      </c>
      <c r="B47" s="70" t="s">
        <v>6</v>
      </c>
      <c r="C47" s="83" t="s">
        <v>7</v>
      </c>
      <c r="D47" s="72"/>
      <c r="E47" s="72"/>
      <c r="F47" s="47">
        <v>78.900000000000006</v>
      </c>
      <c r="G47" s="47"/>
      <c r="H47" s="84"/>
      <c r="I47" s="47">
        <f>78.79+65.84</f>
        <v>144.63</v>
      </c>
      <c r="J47" s="95">
        <f t="shared" ref="J47:J58" si="4">AVERAGE(D47:I47)</f>
        <v>111.765</v>
      </c>
    </row>
    <row r="48" spans="1:11" ht="24" x14ac:dyDescent="0.25">
      <c r="A48" s="63">
        <v>2</v>
      </c>
      <c r="B48" s="63" t="s">
        <v>2</v>
      </c>
      <c r="C48" s="97" t="s">
        <v>108</v>
      </c>
      <c r="D48" s="50">
        <v>31.1</v>
      </c>
      <c r="E48" s="50">
        <v>60.66</v>
      </c>
      <c r="F48" s="51">
        <v>39.9</v>
      </c>
      <c r="G48" s="48"/>
      <c r="H48" s="55">
        <v>54.37</v>
      </c>
      <c r="I48" s="48"/>
      <c r="J48" s="44">
        <f t="shared" si="4"/>
        <v>46.5075</v>
      </c>
    </row>
    <row r="49" spans="1:14" ht="24" x14ac:dyDescent="0.25">
      <c r="A49" s="63">
        <v>4</v>
      </c>
      <c r="B49" s="63" t="s">
        <v>2</v>
      </c>
      <c r="C49" s="97" t="s">
        <v>107</v>
      </c>
      <c r="D49" s="50">
        <v>44.86</v>
      </c>
      <c r="E49" s="50">
        <v>102.5</v>
      </c>
      <c r="F49" s="51">
        <v>56</v>
      </c>
      <c r="G49" s="48"/>
      <c r="H49" s="67"/>
      <c r="I49" s="48"/>
      <c r="J49" s="44">
        <f t="shared" si="4"/>
        <v>67.786666666666676</v>
      </c>
    </row>
    <row r="50" spans="1:14" x14ac:dyDescent="0.25">
      <c r="A50" s="63">
        <v>6</v>
      </c>
      <c r="B50" s="100" t="s">
        <v>3</v>
      </c>
      <c r="C50" s="45" t="s">
        <v>8</v>
      </c>
      <c r="D50" s="48"/>
      <c r="E50" s="50"/>
      <c r="F50" s="51">
        <v>51</v>
      </c>
      <c r="G50" s="48"/>
      <c r="H50" s="67"/>
      <c r="I50" s="51">
        <f>(95.52+58.12)/3</f>
        <v>51.213333333333331</v>
      </c>
      <c r="J50" s="44">
        <f t="shared" si="4"/>
        <v>51.106666666666669</v>
      </c>
    </row>
    <row r="51" spans="1:14" x14ac:dyDescent="0.25">
      <c r="A51" s="63">
        <v>15</v>
      </c>
      <c r="B51" s="100" t="s">
        <v>3</v>
      </c>
      <c r="C51" s="45" t="s">
        <v>9</v>
      </c>
      <c r="D51" s="48"/>
      <c r="E51" s="50"/>
      <c r="F51" s="51">
        <v>84</v>
      </c>
      <c r="G51" s="48"/>
      <c r="H51" s="67"/>
      <c r="I51" s="51">
        <f>(147.16+109.78)/3</f>
        <v>85.646666666666661</v>
      </c>
      <c r="J51" s="44">
        <f t="shared" si="4"/>
        <v>84.823333333333323</v>
      </c>
    </row>
    <row r="52" spans="1:14" x14ac:dyDescent="0.25">
      <c r="A52" s="63">
        <v>200</v>
      </c>
      <c r="B52" s="100" t="s">
        <v>3</v>
      </c>
      <c r="C52" s="45" t="s">
        <v>10</v>
      </c>
      <c r="D52" s="48"/>
      <c r="E52" s="50">
        <v>2.4</v>
      </c>
      <c r="F52" s="51">
        <v>1.9019999999999999</v>
      </c>
      <c r="G52" s="48"/>
      <c r="H52" s="67"/>
      <c r="I52" s="48"/>
      <c r="J52" s="44">
        <f t="shared" si="4"/>
        <v>2.1509999999999998</v>
      </c>
    </row>
    <row r="53" spans="1:14" x14ac:dyDescent="0.25">
      <c r="A53" s="63">
        <v>270</v>
      </c>
      <c r="B53" s="100" t="s">
        <v>3</v>
      </c>
      <c r="C53" s="45" t="s">
        <v>11</v>
      </c>
      <c r="D53" s="48"/>
      <c r="E53" s="50">
        <v>3.44</v>
      </c>
      <c r="F53" s="51">
        <v>2.63</v>
      </c>
      <c r="G53" s="48"/>
      <c r="H53" s="67"/>
      <c r="I53" s="48"/>
      <c r="J53" s="44">
        <f t="shared" si="4"/>
        <v>3.0350000000000001</v>
      </c>
    </row>
    <row r="54" spans="1:14" x14ac:dyDescent="0.25">
      <c r="A54" s="63">
        <v>5</v>
      </c>
      <c r="B54" s="63" t="s">
        <v>6</v>
      </c>
      <c r="C54" s="45" t="s">
        <v>12</v>
      </c>
      <c r="D54" s="48"/>
      <c r="E54" s="50"/>
      <c r="F54" s="51">
        <v>8.99</v>
      </c>
      <c r="G54" s="48"/>
      <c r="H54" s="67"/>
      <c r="I54" s="51">
        <v>7.1</v>
      </c>
      <c r="J54" s="44">
        <f t="shared" si="4"/>
        <v>8.0449999999999999</v>
      </c>
    </row>
    <row r="55" spans="1:14" x14ac:dyDescent="0.25">
      <c r="A55" s="63">
        <v>2</v>
      </c>
      <c r="B55" s="100" t="s">
        <v>2</v>
      </c>
      <c r="C55" s="98" t="s">
        <v>13</v>
      </c>
      <c r="D55" s="50">
        <f>3.25+1.25</f>
        <v>4.5</v>
      </c>
      <c r="E55" s="50">
        <v>5.93</v>
      </c>
      <c r="F55" s="51">
        <v>6.9</v>
      </c>
      <c r="G55" s="48"/>
      <c r="H55" s="67"/>
      <c r="I55" s="59"/>
      <c r="J55" s="44">
        <f t="shared" si="4"/>
        <v>5.7766666666666664</v>
      </c>
    </row>
    <row r="56" spans="1:14" ht="24" x14ac:dyDescent="0.25">
      <c r="A56" s="63">
        <v>4</v>
      </c>
      <c r="B56" s="100" t="s">
        <v>2</v>
      </c>
      <c r="C56" s="99" t="s">
        <v>14</v>
      </c>
      <c r="D56" s="48"/>
      <c r="E56" s="50">
        <v>125</v>
      </c>
      <c r="F56" s="51">
        <v>85.6</v>
      </c>
      <c r="G56" s="48"/>
      <c r="H56" s="67"/>
      <c r="I56" s="59"/>
      <c r="J56" s="44">
        <f t="shared" si="4"/>
        <v>105.3</v>
      </c>
      <c r="K56" s="43"/>
      <c r="L56" s="43"/>
      <c r="M56" s="43"/>
      <c r="N56" s="43"/>
    </row>
    <row r="57" spans="1:14" ht="24" x14ac:dyDescent="0.25">
      <c r="A57" s="63">
        <v>15</v>
      </c>
      <c r="B57" s="63" t="s">
        <v>2</v>
      </c>
      <c r="C57" s="97" t="s">
        <v>15</v>
      </c>
      <c r="D57" s="48"/>
      <c r="E57" s="50">
        <v>1150</v>
      </c>
      <c r="F57" s="51">
        <v>550</v>
      </c>
      <c r="G57" s="48"/>
      <c r="H57" s="67"/>
      <c r="I57" s="59"/>
      <c r="J57" s="44">
        <f t="shared" si="4"/>
        <v>850</v>
      </c>
    </row>
    <row r="58" spans="1:14" ht="15.75" thickBot="1" x14ac:dyDescent="0.3">
      <c r="A58" s="69">
        <v>15</v>
      </c>
      <c r="B58" s="69" t="s">
        <v>2</v>
      </c>
      <c r="C58" s="85" t="s">
        <v>16</v>
      </c>
      <c r="D58" s="79"/>
      <c r="E58" s="77">
        <v>750</v>
      </c>
      <c r="F58" s="60">
        <v>360</v>
      </c>
      <c r="G58" s="79"/>
      <c r="H58" s="92"/>
      <c r="I58" s="93"/>
      <c r="J58" s="96">
        <f t="shared" si="4"/>
        <v>555</v>
      </c>
    </row>
    <row r="59" spans="1:14" ht="33" customHeight="1" thickBot="1" x14ac:dyDescent="0.3">
      <c r="A59" s="9" t="s">
        <v>0</v>
      </c>
      <c r="B59" s="9" t="s">
        <v>1</v>
      </c>
      <c r="C59" s="112" t="s">
        <v>88</v>
      </c>
      <c r="D59" s="5" t="s">
        <v>114</v>
      </c>
      <c r="E59" s="5" t="s">
        <v>113</v>
      </c>
      <c r="F59" s="5" t="s">
        <v>111</v>
      </c>
      <c r="G59" s="5" t="s">
        <v>110</v>
      </c>
      <c r="H59" s="5" t="s">
        <v>112</v>
      </c>
      <c r="I59" s="5" t="s">
        <v>115</v>
      </c>
      <c r="J59" s="110" t="s">
        <v>116</v>
      </c>
    </row>
    <row r="60" spans="1:14" ht="20.25" customHeight="1" x14ac:dyDescent="0.25">
      <c r="A60" s="68">
        <v>200</v>
      </c>
      <c r="B60" s="68" t="s">
        <v>3</v>
      </c>
      <c r="C60" s="83" t="s">
        <v>55</v>
      </c>
      <c r="D60" s="87">
        <v>3.24</v>
      </c>
      <c r="E60" s="72">
        <v>3.71</v>
      </c>
      <c r="F60" s="90">
        <v>4.03</v>
      </c>
      <c r="G60" s="47"/>
      <c r="H60" s="84"/>
      <c r="I60" s="90"/>
      <c r="J60" s="95">
        <f>AVERAGE(D60:I60)</f>
        <v>3.66</v>
      </c>
    </row>
    <row r="61" spans="1:14" ht="24" x14ac:dyDescent="0.25">
      <c r="A61" s="63">
        <v>80</v>
      </c>
      <c r="B61" s="63" t="s">
        <v>3</v>
      </c>
      <c r="C61" s="97" t="s">
        <v>52</v>
      </c>
      <c r="D61" s="48"/>
      <c r="E61" s="50">
        <v>55.25</v>
      </c>
      <c r="F61" s="62">
        <v>73</v>
      </c>
      <c r="G61" s="51"/>
      <c r="H61" s="55"/>
      <c r="I61" s="62"/>
      <c r="J61" s="44">
        <f>AVERAGE(D61:I61)</f>
        <v>64.125</v>
      </c>
    </row>
    <row r="62" spans="1:14" ht="24" x14ac:dyDescent="0.25">
      <c r="A62" s="63">
        <v>140</v>
      </c>
      <c r="B62" s="63" t="s">
        <v>3</v>
      </c>
      <c r="C62" s="97" t="s">
        <v>53</v>
      </c>
      <c r="D62" s="48"/>
      <c r="E62" s="50">
        <v>17.059999999999999</v>
      </c>
      <c r="F62" s="62">
        <v>12.5</v>
      </c>
      <c r="G62" s="51"/>
      <c r="H62" s="55"/>
      <c r="I62" s="62"/>
      <c r="J62" s="44">
        <f>AVERAGE(D62:I62)</f>
        <v>14.78</v>
      </c>
    </row>
    <row r="63" spans="1:14" ht="17.25" customHeight="1" thickBot="1" x14ac:dyDescent="0.3">
      <c r="A63" s="69">
        <v>200</v>
      </c>
      <c r="B63" s="69" t="s">
        <v>3</v>
      </c>
      <c r="C63" s="101" t="s">
        <v>54</v>
      </c>
      <c r="D63" s="79"/>
      <c r="E63" s="77">
        <v>6.06</v>
      </c>
      <c r="F63" s="91">
        <v>5.29</v>
      </c>
      <c r="G63" s="60"/>
      <c r="H63" s="82"/>
      <c r="I63" s="91"/>
      <c r="J63" s="96">
        <f>AVERAGE(D63:I63)</f>
        <v>5.6749999999999998</v>
      </c>
    </row>
    <row r="64" spans="1:14" ht="33" customHeight="1" thickBot="1" x14ac:dyDescent="0.3">
      <c r="A64" s="9" t="s">
        <v>0</v>
      </c>
      <c r="B64" s="9" t="s">
        <v>1</v>
      </c>
      <c r="C64" s="112" t="s">
        <v>89</v>
      </c>
      <c r="D64" s="5" t="s">
        <v>114</v>
      </c>
      <c r="E64" s="5" t="s">
        <v>113</v>
      </c>
      <c r="F64" s="5" t="s">
        <v>111</v>
      </c>
      <c r="G64" s="6" t="s">
        <v>110</v>
      </c>
      <c r="H64" s="13" t="s">
        <v>112</v>
      </c>
      <c r="I64" s="5" t="s">
        <v>115</v>
      </c>
      <c r="J64" s="110" t="s">
        <v>116</v>
      </c>
      <c r="K64">
        <v>13</v>
      </c>
    </row>
    <row r="65" spans="1:11" x14ac:dyDescent="0.25">
      <c r="A65" s="68">
        <v>2</v>
      </c>
      <c r="B65" s="68" t="s">
        <v>2</v>
      </c>
      <c r="C65" s="83" t="s">
        <v>36</v>
      </c>
      <c r="D65" s="72">
        <v>31.07</v>
      </c>
      <c r="E65" s="72">
        <v>27.5</v>
      </c>
      <c r="F65" s="47">
        <v>29.1</v>
      </c>
      <c r="G65" s="94">
        <v>25.5</v>
      </c>
      <c r="H65" s="84"/>
      <c r="I65" s="47"/>
      <c r="J65" s="95">
        <f t="shared" ref="J65:J73" si="5">AVERAGE(D65:I65)</f>
        <v>28.2925</v>
      </c>
      <c r="K65" s="120">
        <f>J65-J75</f>
        <v>0</v>
      </c>
    </row>
    <row r="66" spans="1:11" x14ac:dyDescent="0.25">
      <c r="A66" s="63">
        <v>1</v>
      </c>
      <c r="B66" s="63" t="s">
        <v>2</v>
      </c>
      <c r="C66" s="45" t="s">
        <v>56</v>
      </c>
      <c r="D66" s="56"/>
      <c r="E66" s="50">
        <v>3710</v>
      </c>
      <c r="F66" s="51">
        <v>1890</v>
      </c>
      <c r="G66" s="53">
        <v>3669.7</v>
      </c>
      <c r="H66" s="55">
        <v>3506</v>
      </c>
      <c r="I66" s="51"/>
      <c r="J66" s="44">
        <f t="shared" si="5"/>
        <v>3193.9250000000002</v>
      </c>
      <c r="K66" s="120">
        <f t="shared" ref="K66:K73" si="6">J66-J76</f>
        <v>0</v>
      </c>
    </row>
    <row r="67" spans="1:11" x14ac:dyDescent="0.25">
      <c r="A67" s="63">
        <v>1</v>
      </c>
      <c r="B67" s="100" t="s">
        <v>2</v>
      </c>
      <c r="C67" s="122" t="s">
        <v>109</v>
      </c>
      <c r="D67" s="123">
        <v>22.83</v>
      </c>
      <c r="E67" s="124">
        <v>23.78</v>
      </c>
      <c r="F67" s="59">
        <v>28.9</v>
      </c>
      <c r="G67" s="125">
        <f>37.15+5.55+(11.35*2)</f>
        <v>65.399999999999991</v>
      </c>
      <c r="H67" s="67">
        <f>30.82+4.42+(2*8.82)</f>
        <v>52.88</v>
      </c>
      <c r="I67" s="59"/>
      <c r="J67" s="121">
        <f t="shared" si="5"/>
        <v>38.757999999999996</v>
      </c>
      <c r="K67" s="120">
        <f t="shared" si="6"/>
        <v>0</v>
      </c>
    </row>
    <row r="68" spans="1:11" x14ac:dyDescent="0.25">
      <c r="A68" s="63">
        <v>1</v>
      </c>
      <c r="B68" s="100" t="s">
        <v>2</v>
      </c>
      <c r="C68" s="122" t="s">
        <v>59</v>
      </c>
      <c r="D68" s="123">
        <v>27.33</v>
      </c>
      <c r="E68" s="124">
        <v>41.6</v>
      </c>
      <c r="F68" s="59">
        <v>76.900000000000006</v>
      </c>
      <c r="G68" s="125">
        <f>37.15+5.55+(11.35*4)</f>
        <v>88.1</v>
      </c>
      <c r="H68" s="67">
        <v>34.69</v>
      </c>
      <c r="I68" s="59"/>
      <c r="J68" s="121">
        <f t="shared" si="5"/>
        <v>53.724000000000004</v>
      </c>
      <c r="K68" s="120">
        <f t="shared" si="6"/>
        <v>0</v>
      </c>
    </row>
    <row r="69" spans="1:11" x14ac:dyDescent="0.25">
      <c r="A69" s="63">
        <v>2</v>
      </c>
      <c r="B69" s="100" t="s">
        <v>2</v>
      </c>
      <c r="C69" s="122" t="s">
        <v>58</v>
      </c>
      <c r="D69" s="123">
        <v>42.11</v>
      </c>
      <c r="E69" s="124">
        <v>41.6</v>
      </c>
      <c r="F69" s="59">
        <v>89</v>
      </c>
      <c r="G69" s="125">
        <f>38.95+5.55+(11.35*4)</f>
        <v>89.9</v>
      </c>
      <c r="H69" s="67">
        <v>34.69</v>
      </c>
      <c r="I69" s="59"/>
      <c r="J69" s="121">
        <f t="shared" si="5"/>
        <v>59.46</v>
      </c>
      <c r="K69" s="120">
        <f t="shared" si="6"/>
        <v>0</v>
      </c>
    </row>
    <row r="70" spans="1:11" ht="24" x14ac:dyDescent="0.25">
      <c r="A70" s="63">
        <v>1</v>
      </c>
      <c r="B70" s="100" t="s">
        <v>2</v>
      </c>
      <c r="C70" s="126" t="s">
        <v>60</v>
      </c>
      <c r="D70" s="123">
        <v>115.98</v>
      </c>
      <c r="E70" s="124">
        <v>240.56</v>
      </c>
      <c r="F70" s="59">
        <v>189</v>
      </c>
      <c r="G70" s="125">
        <v>233.9</v>
      </c>
      <c r="H70" s="67">
        <v>209</v>
      </c>
      <c r="I70" s="59"/>
      <c r="J70" s="121">
        <f t="shared" si="5"/>
        <v>197.68799999999999</v>
      </c>
      <c r="K70" s="120">
        <f t="shared" si="6"/>
        <v>0</v>
      </c>
    </row>
    <row r="71" spans="1:11" x14ac:dyDescent="0.25">
      <c r="A71" s="63">
        <v>1</v>
      </c>
      <c r="B71" s="63" t="s">
        <v>2</v>
      </c>
      <c r="C71" s="45" t="s">
        <v>34</v>
      </c>
      <c r="D71" s="56">
        <v>611.79999999999995</v>
      </c>
      <c r="E71" s="50">
        <v>647.70000000000005</v>
      </c>
      <c r="F71" s="51">
        <v>779</v>
      </c>
      <c r="G71" s="53">
        <v>630</v>
      </c>
      <c r="H71" s="55"/>
      <c r="I71" s="51"/>
      <c r="J71" s="44">
        <f t="shared" si="5"/>
        <v>667.125</v>
      </c>
      <c r="K71" s="120">
        <f t="shared" si="6"/>
        <v>0</v>
      </c>
    </row>
    <row r="72" spans="1:11" x14ac:dyDescent="0.25">
      <c r="A72" s="63">
        <v>1</v>
      </c>
      <c r="B72" s="63" t="s">
        <v>2</v>
      </c>
      <c r="C72" s="45" t="s">
        <v>48</v>
      </c>
      <c r="D72" s="56">
        <f>6.68*2</f>
        <v>13.36</v>
      </c>
      <c r="E72" s="50">
        <v>17.32</v>
      </c>
      <c r="F72" s="51">
        <v>12.9</v>
      </c>
      <c r="G72" s="53">
        <v>11.5</v>
      </c>
      <c r="H72" s="55"/>
      <c r="I72" s="51"/>
      <c r="J72" s="44">
        <f t="shared" si="5"/>
        <v>13.77</v>
      </c>
      <c r="K72" s="120">
        <f t="shared" si="6"/>
        <v>0</v>
      </c>
    </row>
    <row r="73" spans="1:11" ht="15.75" thickBot="1" x14ac:dyDescent="0.3">
      <c r="A73" s="69">
        <v>1</v>
      </c>
      <c r="B73" s="69" t="s">
        <v>2</v>
      </c>
      <c r="C73" s="85" t="s">
        <v>57</v>
      </c>
      <c r="D73" s="89"/>
      <c r="E73" s="77">
        <v>432.1</v>
      </c>
      <c r="F73" s="60">
        <v>756</v>
      </c>
      <c r="G73" s="81">
        <v>336.65</v>
      </c>
      <c r="H73" s="82">
        <v>366</v>
      </c>
      <c r="I73" s="60"/>
      <c r="J73" s="96">
        <f t="shared" si="5"/>
        <v>472.6875</v>
      </c>
      <c r="K73" s="120">
        <f t="shared" si="6"/>
        <v>0</v>
      </c>
    </row>
    <row r="74" spans="1:11" ht="33" customHeight="1" thickBot="1" x14ac:dyDescent="0.3">
      <c r="A74" s="9" t="s">
        <v>0</v>
      </c>
      <c r="B74" s="9" t="s">
        <v>1</v>
      </c>
      <c r="C74" s="112" t="s">
        <v>90</v>
      </c>
      <c r="D74" s="5" t="s">
        <v>114</v>
      </c>
      <c r="E74" s="5" t="s">
        <v>113</v>
      </c>
      <c r="F74" s="5" t="s">
        <v>111</v>
      </c>
      <c r="G74" s="6" t="s">
        <v>110</v>
      </c>
      <c r="H74" s="13" t="s">
        <v>112</v>
      </c>
      <c r="I74" s="5" t="s">
        <v>115</v>
      </c>
      <c r="J74" s="110" t="s">
        <v>116</v>
      </c>
    </row>
    <row r="75" spans="1:11" x14ac:dyDescent="0.25">
      <c r="A75" s="68">
        <v>2</v>
      </c>
      <c r="B75" s="68" t="s">
        <v>2</v>
      </c>
      <c r="C75" s="83" t="s">
        <v>36</v>
      </c>
      <c r="D75" s="87">
        <v>31.07</v>
      </c>
      <c r="E75" s="87">
        <v>27.5</v>
      </c>
      <c r="F75" s="47">
        <v>29.1</v>
      </c>
      <c r="G75" s="94">
        <v>25.5</v>
      </c>
      <c r="H75" s="84"/>
      <c r="I75" s="47"/>
      <c r="J75" s="95">
        <f t="shared" ref="J75:J83" si="7">AVERAGE(D75:I75)</f>
        <v>28.2925</v>
      </c>
    </row>
    <row r="76" spans="1:11" x14ac:dyDescent="0.25">
      <c r="A76" s="63">
        <v>1</v>
      </c>
      <c r="B76" s="63" t="s">
        <v>2</v>
      </c>
      <c r="C76" s="45" t="s">
        <v>56</v>
      </c>
      <c r="D76" s="61"/>
      <c r="E76" s="64">
        <v>3710</v>
      </c>
      <c r="F76" s="51">
        <v>1890</v>
      </c>
      <c r="G76" s="53">
        <v>3669.7</v>
      </c>
      <c r="H76" s="55">
        <v>3506</v>
      </c>
      <c r="I76" s="51"/>
      <c r="J76" s="44">
        <f t="shared" si="7"/>
        <v>3193.9250000000002</v>
      </c>
    </row>
    <row r="77" spans="1:11" x14ac:dyDescent="0.25">
      <c r="A77" s="63">
        <v>1</v>
      </c>
      <c r="B77" s="63" t="s">
        <v>2</v>
      </c>
      <c r="C77" s="45" t="s">
        <v>30</v>
      </c>
      <c r="D77" s="61">
        <v>22.83</v>
      </c>
      <c r="E77" s="64">
        <v>23.78</v>
      </c>
      <c r="F77" s="51">
        <v>28.9</v>
      </c>
      <c r="G77" s="53">
        <v>65.400000000000006</v>
      </c>
      <c r="H77" s="55">
        <f>30.82+4.42+(2*8.82)</f>
        <v>52.88</v>
      </c>
      <c r="I77" s="51"/>
      <c r="J77" s="44">
        <f t="shared" si="7"/>
        <v>38.757999999999996</v>
      </c>
    </row>
    <row r="78" spans="1:11" x14ac:dyDescent="0.25">
      <c r="A78" s="63">
        <v>1</v>
      </c>
      <c r="B78" s="63" t="s">
        <v>2</v>
      </c>
      <c r="C78" s="45" t="s">
        <v>59</v>
      </c>
      <c r="D78" s="61">
        <v>27.33</v>
      </c>
      <c r="E78" s="64">
        <v>41.6</v>
      </c>
      <c r="F78" s="51">
        <v>76.900000000000006</v>
      </c>
      <c r="G78" s="53">
        <v>88.1</v>
      </c>
      <c r="H78" s="55">
        <v>34.69</v>
      </c>
      <c r="I78" s="51"/>
      <c r="J78" s="44">
        <f t="shared" si="7"/>
        <v>53.724000000000004</v>
      </c>
    </row>
    <row r="79" spans="1:11" x14ac:dyDescent="0.25">
      <c r="A79" s="63">
        <v>2</v>
      </c>
      <c r="B79" s="63" t="s">
        <v>2</v>
      </c>
      <c r="C79" s="45" t="s">
        <v>58</v>
      </c>
      <c r="D79" s="61">
        <v>42.11</v>
      </c>
      <c r="E79" s="64">
        <v>41.6</v>
      </c>
      <c r="F79" s="51">
        <v>89</v>
      </c>
      <c r="G79" s="53">
        <v>89.9</v>
      </c>
      <c r="H79" s="55">
        <v>34.69</v>
      </c>
      <c r="I79" s="51"/>
      <c r="J79" s="44">
        <f t="shared" si="7"/>
        <v>59.46</v>
      </c>
    </row>
    <row r="80" spans="1:11" ht="24" x14ac:dyDescent="0.25">
      <c r="A80" s="63">
        <v>1</v>
      </c>
      <c r="B80" s="63" t="s">
        <v>2</v>
      </c>
      <c r="C80" s="97" t="s">
        <v>60</v>
      </c>
      <c r="D80" s="61">
        <v>115.98</v>
      </c>
      <c r="E80" s="64">
        <v>240.56</v>
      </c>
      <c r="F80" s="51">
        <v>189</v>
      </c>
      <c r="G80" s="53">
        <v>233.9</v>
      </c>
      <c r="H80" s="55">
        <v>209</v>
      </c>
      <c r="I80" s="51"/>
      <c r="J80" s="44">
        <f t="shared" si="7"/>
        <v>197.68799999999999</v>
      </c>
    </row>
    <row r="81" spans="1:10" x14ac:dyDescent="0.25">
      <c r="A81" s="63">
        <v>1</v>
      </c>
      <c r="B81" s="63" t="s">
        <v>2</v>
      </c>
      <c r="C81" s="45" t="s">
        <v>34</v>
      </c>
      <c r="D81" s="61">
        <v>611.79999999999995</v>
      </c>
      <c r="E81" s="64">
        <v>647.70000000000005</v>
      </c>
      <c r="F81" s="51">
        <v>779</v>
      </c>
      <c r="G81" s="53">
        <v>630</v>
      </c>
      <c r="H81" s="55"/>
      <c r="I81" s="51"/>
      <c r="J81" s="44">
        <f t="shared" si="7"/>
        <v>667.125</v>
      </c>
    </row>
    <row r="82" spans="1:10" x14ac:dyDescent="0.25">
      <c r="A82" s="63">
        <v>1</v>
      </c>
      <c r="B82" s="63" t="s">
        <v>2</v>
      </c>
      <c r="C82" s="45" t="s">
        <v>48</v>
      </c>
      <c r="D82" s="61">
        <f>6.68*2</f>
        <v>13.36</v>
      </c>
      <c r="E82" s="64">
        <v>17.32</v>
      </c>
      <c r="F82" s="51">
        <v>12.9</v>
      </c>
      <c r="G82" s="53">
        <v>11.5</v>
      </c>
      <c r="H82" s="55"/>
      <c r="I82" s="51"/>
      <c r="J82" s="44">
        <f t="shared" si="7"/>
        <v>13.77</v>
      </c>
    </row>
    <row r="83" spans="1:10" ht="15.75" thickBot="1" x14ac:dyDescent="0.3">
      <c r="A83" s="69">
        <v>1</v>
      </c>
      <c r="B83" s="69" t="s">
        <v>2</v>
      </c>
      <c r="C83" s="85" t="s">
        <v>57</v>
      </c>
      <c r="D83" s="65"/>
      <c r="E83" s="88">
        <v>432.1</v>
      </c>
      <c r="F83" s="60">
        <v>756</v>
      </c>
      <c r="G83" s="81">
        <v>336.65</v>
      </c>
      <c r="H83" s="82">
        <v>366</v>
      </c>
      <c r="I83" s="60"/>
      <c r="J83" s="96">
        <f t="shared" si="7"/>
        <v>472.6875</v>
      </c>
    </row>
    <row r="84" spans="1:10" ht="33" customHeight="1" thickBot="1" x14ac:dyDescent="0.3">
      <c r="A84" s="9" t="s">
        <v>0</v>
      </c>
      <c r="B84" s="9" t="s">
        <v>1</v>
      </c>
      <c r="C84" s="112" t="s">
        <v>91</v>
      </c>
      <c r="D84" s="5" t="s">
        <v>114</v>
      </c>
      <c r="E84" s="5" t="s">
        <v>113</v>
      </c>
      <c r="F84" s="5" t="s">
        <v>111</v>
      </c>
      <c r="G84" s="6" t="s">
        <v>110</v>
      </c>
      <c r="H84" s="13" t="s">
        <v>112</v>
      </c>
      <c r="I84" s="5" t="s">
        <v>115</v>
      </c>
      <c r="J84" s="110" t="s">
        <v>116</v>
      </c>
    </row>
    <row r="85" spans="1:10" ht="21" customHeight="1" x14ac:dyDescent="0.25">
      <c r="A85" s="68">
        <v>2</v>
      </c>
      <c r="B85" s="68" t="s">
        <v>2</v>
      </c>
      <c r="C85" s="83" t="s">
        <v>4</v>
      </c>
      <c r="D85" s="47">
        <v>24.17</v>
      </c>
      <c r="E85" s="47">
        <v>19.5</v>
      </c>
      <c r="F85" s="47">
        <v>29.1</v>
      </c>
      <c r="G85" s="94">
        <v>18.350000000000001</v>
      </c>
      <c r="H85" s="84"/>
      <c r="I85" s="47"/>
      <c r="J85" s="95">
        <f>AVERAGE(D85:I85)</f>
        <v>22.78</v>
      </c>
    </row>
    <row r="86" spans="1:10" x14ac:dyDescent="0.25">
      <c r="A86" s="63">
        <v>1</v>
      </c>
      <c r="B86" s="63" t="s">
        <v>2</v>
      </c>
      <c r="C86" s="45" t="s">
        <v>30</v>
      </c>
      <c r="D86" s="48">
        <v>22.83</v>
      </c>
      <c r="E86" s="51">
        <v>23.78</v>
      </c>
      <c r="F86" s="51">
        <v>28.5</v>
      </c>
      <c r="G86" s="53">
        <f>37.15+5.55+(11.35*2)</f>
        <v>65.399999999999991</v>
      </c>
      <c r="H86" s="55">
        <f>30.82+4.42+(2*8.82)</f>
        <v>52.88</v>
      </c>
      <c r="I86" s="51"/>
      <c r="J86" s="44">
        <f>AVERAGE(D86:I86)</f>
        <v>38.677999999999997</v>
      </c>
    </row>
    <row r="87" spans="1:10" x14ac:dyDescent="0.25">
      <c r="A87" s="63">
        <v>1</v>
      </c>
      <c r="B87" s="63" t="s">
        <v>2</v>
      </c>
      <c r="C87" s="45" t="s">
        <v>5</v>
      </c>
      <c r="D87" s="48">
        <v>56.24</v>
      </c>
      <c r="E87" s="51">
        <v>84.9</v>
      </c>
      <c r="F87" s="51">
        <v>99</v>
      </c>
      <c r="G87" s="53">
        <v>82.6</v>
      </c>
      <c r="H87" s="55">
        <v>74</v>
      </c>
      <c r="I87" s="51"/>
      <c r="J87" s="44">
        <f>AVERAGE(D87:I87)</f>
        <v>79.347999999999999</v>
      </c>
    </row>
    <row r="88" spans="1:10" x14ac:dyDescent="0.25">
      <c r="A88" s="63">
        <v>1</v>
      </c>
      <c r="B88" s="63" t="s">
        <v>2</v>
      </c>
      <c r="C88" s="45" t="s">
        <v>17</v>
      </c>
      <c r="D88" s="48">
        <v>132.26</v>
      </c>
      <c r="E88" s="51">
        <v>178.15</v>
      </c>
      <c r="F88" s="51">
        <v>220</v>
      </c>
      <c r="G88" s="53">
        <v>144.19999999999999</v>
      </c>
      <c r="H88" s="57"/>
      <c r="I88" s="51"/>
      <c r="J88" s="44">
        <f>AVERAGE(D88:I88)</f>
        <v>168.65249999999997</v>
      </c>
    </row>
    <row r="89" spans="1:10" ht="15.75" thickBot="1" x14ac:dyDescent="0.3">
      <c r="A89" s="69">
        <v>1</v>
      </c>
      <c r="B89" s="69" t="s">
        <v>2</v>
      </c>
      <c r="C89" s="85" t="s">
        <v>48</v>
      </c>
      <c r="D89" s="79">
        <v>13.36</v>
      </c>
      <c r="E89" s="60">
        <v>17.32</v>
      </c>
      <c r="F89" s="60">
        <v>12.9</v>
      </c>
      <c r="G89" s="81">
        <v>11.5</v>
      </c>
      <c r="H89" s="86"/>
      <c r="I89" s="60"/>
      <c r="J89" s="96">
        <f>AVERAGE(D89:I89)</f>
        <v>13.77</v>
      </c>
    </row>
    <row r="90" spans="1:10" ht="33" customHeight="1" thickBot="1" x14ac:dyDescent="0.3">
      <c r="A90" s="9" t="s">
        <v>0</v>
      </c>
      <c r="B90" s="9" t="s">
        <v>1</v>
      </c>
      <c r="C90" s="112" t="s">
        <v>92</v>
      </c>
      <c r="D90" s="5" t="s">
        <v>114</v>
      </c>
      <c r="E90" s="5" t="s">
        <v>113</v>
      </c>
      <c r="F90" s="5" t="s">
        <v>111</v>
      </c>
      <c r="G90" s="6" t="s">
        <v>110</v>
      </c>
      <c r="H90" s="13" t="s">
        <v>112</v>
      </c>
      <c r="I90" s="5" t="s">
        <v>115</v>
      </c>
      <c r="J90" s="110" t="s">
        <v>116</v>
      </c>
    </row>
    <row r="91" spans="1:10" x14ac:dyDescent="0.25">
      <c r="A91" s="102">
        <v>50</v>
      </c>
      <c r="B91" s="102" t="s">
        <v>39</v>
      </c>
      <c r="C91" s="83" t="s">
        <v>67</v>
      </c>
      <c r="D91" s="72">
        <v>1.28</v>
      </c>
      <c r="E91" s="72">
        <v>3.6</v>
      </c>
      <c r="F91" s="73">
        <v>2.16</v>
      </c>
      <c r="G91" s="74"/>
      <c r="H91" s="75"/>
      <c r="I91" s="47">
        <v>1.27</v>
      </c>
      <c r="J91" s="95">
        <f t="shared" ref="J91:J109" si="8">AVERAGE(D91:I91)</f>
        <v>2.0775000000000001</v>
      </c>
    </row>
    <row r="92" spans="1:10" x14ac:dyDescent="0.25">
      <c r="A92" s="103">
        <v>6</v>
      </c>
      <c r="B92" s="103" t="s">
        <v>39</v>
      </c>
      <c r="C92" s="45" t="s">
        <v>68</v>
      </c>
      <c r="D92" s="56">
        <v>2.57</v>
      </c>
      <c r="E92" s="50">
        <v>5.2</v>
      </c>
      <c r="F92" s="49">
        <v>2.16</v>
      </c>
      <c r="G92" s="58"/>
      <c r="H92" s="54"/>
      <c r="I92" s="51">
        <v>3.2</v>
      </c>
      <c r="J92" s="44">
        <f t="shared" si="8"/>
        <v>3.2824999999999998</v>
      </c>
    </row>
    <row r="93" spans="1:10" x14ac:dyDescent="0.25">
      <c r="A93" s="103">
        <v>1</v>
      </c>
      <c r="B93" s="103" t="s">
        <v>39</v>
      </c>
      <c r="C93" s="45" t="s">
        <v>69</v>
      </c>
      <c r="D93" s="56">
        <v>7.06</v>
      </c>
      <c r="E93" s="50">
        <v>8.5</v>
      </c>
      <c r="F93" s="49">
        <v>2.16</v>
      </c>
      <c r="G93" s="58"/>
      <c r="H93" s="54"/>
      <c r="I93" s="51">
        <v>4.1100000000000003</v>
      </c>
      <c r="J93" s="44">
        <f t="shared" si="8"/>
        <v>5.4574999999999996</v>
      </c>
    </row>
    <row r="94" spans="1:10" x14ac:dyDescent="0.25">
      <c r="A94" s="103">
        <v>150</v>
      </c>
      <c r="B94" s="103" t="s">
        <v>66</v>
      </c>
      <c r="C94" s="45" t="s">
        <v>70</v>
      </c>
      <c r="D94" s="56">
        <f>66.26/6</f>
        <v>11.043333333333335</v>
      </c>
      <c r="E94" s="50">
        <f>72.5/6</f>
        <v>12.083333333333334</v>
      </c>
      <c r="F94" s="49">
        <v>11.9</v>
      </c>
      <c r="G94" s="58"/>
      <c r="H94" s="54"/>
      <c r="I94" s="51">
        <f>57.9/6</f>
        <v>9.65</v>
      </c>
      <c r="J94" s="44">
        <f t="shared" si="8"/>
        <v>11.169166666666667</v>
      </c>
    </row>
    <row r="95" spans="1:10" x14ac:dyDescent="0.25">
      <c r="A95" s="103">
        <v>6</v>
      </c>
      <c r="B95" s="103" t="s">
        <v>39</v>
      </c>
      <c r="C95" s="45" t="s">
        <v>71</v>
      </c>
      <c r="D95" s="56">
        <v>17.29</v>
      </c>
      <c r="E95" s="50">
        <v>27.23</v>
      </c>
      <c r="F95" s="49">
        <v>21.5</v>
      </c>
      <c r="G95" s="58"/>
      <c r="H95" s="54"/>
      <c r="I95" s="51"/>
      <c r="J95" s="44">
        <f t="shared" si="8"/>
        <v>22.006666666666664</v>
      </c>
    </row>
    <row r="96" spans="1:10" x14ac:dyDescent="0.25">
      <c r="A96" s="103">
        <v>7</v>
      </c>
      <c r="B96" s="103" t="s">
        <v>39</v>
      </c>
      <c r="C96" s="45" t="s">
        <v>71</v>
      </c>
      <c r="D96" s="56">
        <v>17.29</v>
      </c>
      <c r="E96" s="50">
        <v>27.23</v>
      </c>
      <c r="F96" s="49">
        <v>21.5</v>
      </c>
      <c r="G96" s="58"/>
      <c r="H96" s="54"/>
      <c r="I96" s="51"/>
      <c r="J96" s="44">
        <f t="shared" si="8"/>
        <v>22.006666666666664</v>
      </c>
    </row>
    <row r="97" spans="1:10" x14ac:dyDescent="0.25">
      <c r="A97" s="103">
        <v>35</v>
      </c>
      <c r="B97" s="103" t="s">
        <v>39</v>
      </c>
      <c r="C97" s="45" t="s">
        <v>72</v>
      </c>
      <c r="D97" s="56">
        <v>3.41</v>
      </c>
      <c r="E97" s="50">
        <v>3.85</v>
      </c>
      <c r="F97" s="49">
        <v>4.1900000000000004</v>
      </c>
      <c r="G97" s="58"/>
      <c r="H97" s="54"/>
      <c r="I97" s="51"/>
      <c r="J97" s="44">
        <f t="shared" si="8"/>
        <v>3.8166666666666664</v>
      </c>
    </row>
    <row r="98" spans="1:10" ht="24" x14ac:dyDescent="0.25">
      <c r="A98" s="63">
        <v>15</v>
      </c>
      <c r="B98" s="103" t="s">
        <v>66</v>
      </c>
      <c r="C98" s="97" t="s">
        <v>61</v>
      </c>
      <c r="D98" s="56">
        <v>4.08</v>
      </c>
      <c r="E98" s="50">
        <v>4.16</v>
      </c>
      <c r="F98" s="49">
        <v>4.8499999999999996</v>
      </c>
      <c r="G98" s="58">
        <v>4.0999999999999996</v>
      </c>
      <c r="H98" s="54"/>
      <c r="I98" s="51"/>
      <c r="J98" s="44">
        <f t="shared" si="8"/>
        <v>4.2974999999999994</v>
      </c>
    </row>
    <row r="99" spans="1:10" ht="24" x14ac:dyDescent="0.25">
      <c r="A99" s="63">
        <v>40</v>
      </c>
      <c r="B99" s="103" t="s">
        <v>66</v>
      </c>
      <c r="C99" s="97" t="s">
        <v>62</v>
      </c>
      <c r="D99" s="56">
        <v>5.38</v>
      </c>
      <c r="E99" s="50">
        <v>5.47</v>
      </c>
      <c r="F99" s="49">
        <v>6.29</v>
      </c>
      <c r="G99" s="58">
        <v>6.35</v>
      </c>
      <c r="H99" s="54"/>
      <c r="I99" s="51"/>
      <c r="J99" s="44">
        <f t="shared" si="8"/>
        <v>5.8725000000000005</v>
      </c>
    </row>
    <row r="100" spans="1:10" ht="24" x14ac:dyDescent="0.25">
      <c r="A100" s="63">
        <v>1</v>
      </c>
      <c r="B100" s="106" t="s">
        <v>39</v>
      </c>
      <c r="C100" s="97" t="s">
        <v>65</v>
      </c>
      <c r="D100" s="56">
        <v>43.93</v>
      </c>
      <c r="E100" s="50">
        <v>66.3</v>
      </c>
      <c r="F100" s="49">
        <v>65.900000000000006</v>
      </c>
      <c r="G100" s="49"/>
      <c r="H100" s="54"/>
      <c r="I100" s="51"/>
      <c r="J100" s="44">
        <f t="shared" si="8"/>
        <v>58.71</v>
      </c>
    </row>
    <row r="101" spans="1:10" ht="24" x14ac:dyDescent="0.25">
      <c r="A101" s="63">
        <v>1</v>
      </c>
      <c r="B101" s="106" t="s">
        <v>39</v>
      </c>
      <c r="C101" s="97" t="s">
        <v>73</v>
      </c>
      <c r="D101" s="56">
        <f>554.49+562.72</f>
        <v>1117.21</v>
      </c>
      <c r="E101" s="50">
        <v>1175</v>
      </c>
      <c r="F101" s="49">
        <v>1393</v>
      </c>
      <c r="G101" s="58">
        <f>845+683.5</f>
        <v>1528.5</v>
      </c>
      <c r="H101" s="54"/>
      <c r="I101" s="51"/>
      <c r="J101" s="44">
        <f t="shared" si="8"/>
        <v>1303.4275</v>
      </c>
    </row>
    <row r="102" spans="1:10" x14ac:dyDescent="0.25">
      <c r="A102" s="104">
        <v>3</v>
      </c>
      <c r="B102" s="106" t="s">
        <v>39</v>
      </c>
      <c r="C102" s="45" t="s">
        <v>74</v>
      </c>
      <c r="D102" s="49"/>
      <c r="E102" s="50">
        <v>97.28</v>
      </c>
      <c r="F102" s="49">
        <v>136</v>
      </c>
      <c r="G102" s="58">
        <v>140.94999999999999</v>
      </c>
      <c r="H102" s="54">
        <v>133</v>
      </c>
      <c r="I102" s="51"/>
      <c r="J102" s="44">
        <f t="shared" si="8"/>
        <v>126.8075</v>
      </c>
    </row>
    <row r="103" spans="1:10" x14ac:dyDescent="0.25">
      <c r="A103" s="104">
        <v>2</v>
      </c>
      <c r="B103" s="106" t="s">
        <v>39</v>
      </c>
      <c r="C103" s="45" t="s">
        <v>27</v>
      </c>
      <c r="D103" s="49"/>
      <c r="E103" s="50">
        <v>117.89</v>
      </c>
      <c r="F103" s="49">
        <v>155</v>
      </c>
      <c r="G103" s="58">
        <v>115.5</v>
      </c>
      <c r="H103" s="54">
        <v>100</v>
      </c>
      <c r="I103" s="51"/>
      <c r="J103" s="44">
        <f t="shared" si="8"/>
        <v>122.0975</v>
      </c>
    </row>
    <row r="104" spans="1:10" x14ac:dyDescent="0.25">
      <c r="A104" s="103">
        <v>4</v>
      </c>
      <c r="B104" s="103" t="s">
        <v>39</v>
      </c>
      <c r="C104" s="45" t="s">
        <v>64</v>
      </c>
      <c r="D104" s="56">
        <v>132.26</v>
      </c>
      <c r="E104" s="50">
        <v>178.15</v>
      </c>
      <c r="F104" s="49">
        <v>220</v>
      </c>
      <c r="G104" s="58">
        <v>155</v>
      </c>
      <c r="H104" s="54"/>
      <c r="I104" s="51"/>
      <c r="J104" s="44">
        <f t="shared" si="8"/>
        <v>171.35249999999999</v>
      </c>
    </row>
    <row r="105" spans="1:10" x14ac:dyDescent="0.25">
      <c r="A105" s="103">
        <v>8</v>
      </c>
      <c r="B105" s="103" t="s">
        <v>39</v>
      </c>
      <c r="C105" s="45" t="s">
        <v>28</v>
      </c>
      <c r="D105" s="49"/>
      <c r="E105" s="50">
        <v>761</v>
      </c>
      <c r="F105" s="49">
        <v>2980</v>
      </c>
      <c r="G105" s="58">
        <v>1371.05</v>
      </c>
      <c r="H105" s="54">
        <v>1329</v>
      </c>
      <c r="I105" s="51"/>
      <c r="J105" s="44">
        <f t="shared" si="8"/>
        <v>1610.2625</v>
      </c>
    </row>
    <row r="106" spans="1:10" x14ac:dyDescent="0.25">
      <c r="A106" s="103">
        <v>8</v>
      </c>
      <c r="B106" s="103" t="s">
        <v>39</v>
      </c>
      <c r="C106" s="45" t="s">
        <v>75</v>
      </c>
      <c r="D106" s="49"/>
      <c r="E106" s="50">
        <v>23.78</v>
      </c>
      <c r="F106" s="49">
        <v>29.8</v>
      </c>
      <c r="G106" s="58">
        <f>35.15+5.55+11.35+11.35</f>
        <v>63.4</v>
      </c>
      <c r="H106" s="54"/>
      <c r="I106" s="51"/>
      <c r="J106" s="44">
        <f t="shared" si="8"/>
        <v>38.993333333333332</v>
      </c>
    </row>
    <row r="107" spans="1:10" x14ac:dyDescent="0.25">
      <c r="A107" s="103">
        <v>4</v>
      </c>
      <c r="B107" s="103" t="s">
        <v>39</v>
      </c>
      <c r="C107" s="45" t="s">
        <v>35</v>
      </c>
      <c r="D107" s="49"/>
      <c r="E107" s="50">
        <v>21</v>
      </c>
      <c r="F107" s="51">
        <v>48</v>
      </c>
      <c r="G107" s="53">
        <v>28.1</v>
      </c>
      <c r="H107" s="55">
        <v>204</v>
      </c>
      <c r="I107" s="51"/>
      <c r="J107" s="44">
        <f t="shared" si="8"/>
        <v>75.275000000000006</v>
      </c>
    </row>
    <row r="108" spans="1:10" x14ac:dyDescent="0.25">
      <c r="A108" s="63">
        <v>5</v>
      </c>
      <c r="B108" s="107" t="s">
        <v>2</v>
      </c>
      <c r="C108" s="45" t="s">
        <v>63</v>
      </c>
      <c r="D108" s="51">
        <v>24.17</v>
      </c>
      <c r="E108" s="50">
        <v>19.5</v>
      </c>
      <c r="F108" s="51">
        <v>29.1</v>
      </c>
      <c r="G108" s="53">
        <v>18.350000000000001</v>
      </c>
      <c r="H108" s="55"/>
      <c r="I108" s="51"/>
      <c r="J108" s="44">
        <f t="shared" si="8"/>
        <v>22.78</v>
      </c>
    </row>
    <row r="109" spans="1:10" ht="15.75" thickBot="1" x14ac:dyDescent="0.3">
      <c r="A109" s="105">
        <v>36</v>
      </c>
      <c r="B109" s="105" t="s">
        <v>39</v>
      </c>
      <c r="C109" s="85" t="s">
        <v>76</v>
      </c>
      <c r="D109" s="78"/>
      <c r="E109" s="77">
        <v>3.68</v>
      </c>
      <c r="F109" s="60">
        <v>9.8000000000000007</v>
      </c>
      <c r="G109" s="81">
        <v>3.95</v>
      </c>
      <c r="H109" s="82">
        <v>185.04</v>
      </c>
      <c r="I109" s="60"/>
      <c r="J109" s="96">
        <f t="shared" si="8"/>
        <v>50.6175</v>
      </c>
    </row>
    <row r="110" spans="1:10" ht="33" customHeight="1" thickBot="1" x14ac:dyDescent="0.3">
      <c r="A110" s="9" t="s">
        <v>0</v>
      </c>
      <c r="B110" s="9" t="s">
        <v>1</v>
      </c>
      <c r="C110" s="113" t="s">
        <v>93</v>
      </c>
      <c r="D110" s="5" t="s">
        <v>114</v>
      </c>
      <c r="E110" s="5" t="s">
        <v>113</v>
      </c>
      <c r="F110" s="5" t="s">
        <v>111</v>
      </c>
      <c r="G110" s="6" t="s">
        <v>110</v>
      </c>
      <c r="H110" s="13" t="s">
        <v>112</v>
      </c>
      <c r="I110" s="5" t="s">
        <v>115</v>
      </c>
      <c r="J110" s="110" t="s">
        <v>116</v>
      </c>
    </row>
    <row r="111" spans="1:10" x14ac:dyDescent="0.25">
      <c r="A111" s="102">
        <v>30</v>
      </c>
      <c r="B111" s="102" t="s">
        <v>66</v>
      </c>
      <c r="C111" s="83" t="s">
        <v>77</v>
      </c>
      <c r="D111" s="47"/>
      <c r="E111" s="72">
        <v>11.9</v>
      </c>
      <c r="F111" s="47">
        <v>18.899999999999999</v>
      </c>
      <c r="G111" s="94"/>
      <c r="H111" s="84"/>
      <c r="I111" s="47"/>
      <c r="J111" s="95">
        <f t="shared" ref="J111:J117" si="9">AVERAGE(D111:I111)</f>
        <v>15.399999999999999</v>
      </c>
    </row>
    <row r="112" spans="1:10" x14ac:dyDescent="0.25">
      <c r="A112" s="103">
        <v>1</v>
      </c>
      <c r="B112" s="103" t="s">
        <v>39</v>
      </c>
      <c r="C112" s="45" t="s">
        <v>78</v>
      </c>
      <c r="D112" s="51"/>
      <c r="E112" s="50">
        <v>155.47</v>
      </c>
      <c r="F112" s="51">
        <v>44</v>
      </c>
      <c r="G112" s="53"/>
      <c r="H112" s="55"/>
      <c r="I112" s="51"/>
      <c r="J112" s="44">
        <f t="shared" si="9"/>
        <v>99.734999999999999</v>
      </c>
    </row>
    <row r="113" spans="1:10" ht="24" x14ac:dyDescent="0.25">
      <c r="A113" s="103">
        <v>1</v>
      </c>
      <c r="B113" s="103" t="s">
        <v>39</v>
      </c>
      <c r="C113" s="97" t="s">
        <v>79</v>
      </c>
      <c r="D113" s="50">
        <f>9.04+6.2</f>
        <v>15.239999999999998</v>
      </c>
      <c r="E113" s="50">
        <v>58.55</v>
      </c>
      <c r="F113" s="51">
        <v>15.9</v>
      </c>
      <c r="G113" s="53"/>
      <c r="H113" s="55"/>
      <c r="I113" s="51"/>
      <c r="J113" s="44">
        <f t="shared" si="9"/>
        <v>29.896666666666665</v>
      </c>
    </row>
    <row r="114" spans="1:10" ht="24" x14ac:dyDescent="0.25">
      <c r="A114" s="103">
        <v>1</v>
      </c>
      <c r="B114" s="103" t="s">
        <v>39</v>
      </c>
      <c r="C114" s="97" t="s">
        <v>80</v>
      </c>
      <c r="D114" s="51"/>
      <c r="E114" s="50"/>
      <c r="F114" s="51">
        <v>15.6</v>
      </c>
      <c r="G114" s="53"/>
      <c r="H114" s="55"/>
      <c r="I114" s="51"/>
      <c r="J114" s="44">
        <f t="shared" si="9"/>
        <v>15.6</v>
      </c>
    </row>
    <row r="115" spans="1:10" x14ac:dyDescent="0.25">
      <c r="A115" s="103">
        <v>1</v>
      </c>
      <c r="B115" s="103" t="s">
        <v>39</v>
      </c>
      <c r="C115" s="45" t="s">
        <v>81</v>
      </c>
      <c r="D115" s="50">
        <v>45.09</v>
      </c>
      <c r="E115" s="50">
        <v>25.19</v>
      </c>
      <c r="F115" s="51">
        <v>18.5</v>
      </c>
      <c r="G115" s="53"/>
      <c r="H115" s="55"/>
      <c r="I115" s="51"/>
      <c r="J115" s="44">
        <f t="shared" si="9"/>
        <v>29.593333333333334</v>
      </c>
    </row>
    <row r="116" spans="1:10" x14ac:dyDescent="0.25">
      <c r="A116" s="103">
        <v>1</v>
      </c>
      <c r="B116" s="103" t="s">
        <v>39</v>
      </c>
      <c r="C116" s="45" t="s">
        <v>82</v>
      </c>
      <c r="D116" s="51"/>
      <c r="E116" s="50">
        <v>534.65</v>
      </c>
      <c r="F116" s="51">
        <v>550</v>
      </c>
      <c r="G116" s="53"/>
      <c r="H116" s="55"/>
      <c r="I116" s="51"/>
      <c r="J116" s="44">
        <f t="shared" si="9"/>
        <v>542.32500000000005</v>
      </c>
    </row>
    <row r="117" spans="1:10" ht="24" customHeight="1" thickBot="1" x14ac:dyDescent="0.3">
      <c r="A117" s="105">
        <v>1</v>
      </c>
      <c r="B117" s="105" t="s">
        <v>39</v>
      </c>
      <c r="C117" s="80" t="s">
        <v>83</v>
      </c>
      <c r="D117" s="60"/>
      <c r="E117" s="77">
        <v>2168</v>
      </c>
      <c r="F117" s="60">
        <v>2980</v>
      </c>
      <c r="G117" s="81"/>
      <c r="H117" s="82"/>
      <c r="I117" s="60"/>
      <c r="J117" s="96">
        <f t="shared" si="9"/>
        <v>2574</v>
      </c>
    </row>
    <row r="118" spans="1:10" ht="33" customHeight="1" thickBot="1" x14ac:dyDescent="0.3">
      <c r="A118" s="9" t="s">
        <v>0</v>
      </c>
      <c r="B118" s="9" t="s">
        <v>1</v>
      </c>
      <c r="C118" s="113" t="s">
        <v>94</v>
      </c>
      <c r="D118" s="5" t="s">
        <v>114</v>
      </c>
      <c r="E118" s="5" t="s">
        <v>113</v>
      </c>
      <c r="F118" s="5" t="s">
        <v>111</v>
      </c>
      <c r="G118" s="6" t="s">
        <v>110</v>
      </c>
      <c r="H118" s="13" t="s">
        <v>112</v>
      </c>
      <c r="I118" s="5" t="s">
        <v>115</v>
      </c>
      <c r="J118" s="110" t="s">
        <v>116</v>
      </c>
    </row>
    <row r="119" spans="1:10" ht="26.25" customHeight="1" x14ac:dyDescent="0.25">
      <c r="A119" s="68">
        <v>4</v>
      </c>
      <c r="B119" s="70" t="s">
        <v>2</v>
      </c>
      <c r="C119" s="71" t="s">
        <v>19</v>
      </c>
      <c r="D119" s="72">
        <v>274.45999999999998</v>
      </c>
      <c r="E119" s="72">
        <v>250</v>
      </c>
      <c r="F119" s="47">
        <v>345</v>
      </c>
      <c r="G119" s="94"/>
      <c r="H119" s="84"/>
      <c r="I119" s="47"/>
      <c r="J119" s="95">
        <f t="shared" ref="J119:J127" si="10">AVERAGE(D119:I119)</f>
        <v>289.82</v>
      </c>
    </row>
    <row r="120" spans="1:10" x14ac:dyDescent="0.25">
      <c r="A120" s="63">
        <v>50</v>
      </c>
      <c r="B120" s="63" t="s">
        <v>18</v>
      </c>
      <c r="C120" s="76" t="s">
        <v>20</v>
      </c>
      <c r="D120" s="50">
        <v>20.260000000000002</v>
      </c>
      <c r="E120" s="50">
        <v>21</v>
      </c>
      <c r="F120" s="51">
        <v>22.9</v>
      </c>
      <c r="G120" s="53"/>
      <c r="H120" s="55"/>
      <c r="I120" s="51"/>
      <c r="J120" s="44">
        <f t="shared" si="10"/>
        <v>21.386666666666667</v>
      </c>
    </row>
    <row r="121" spans="1:10" x14ac:dyDescent="0.25">
      <c r="A121" s="63">
        <v>16</v>
      </c>
      <c r="B121" s="63" t="s">
        <v>2</v>
      </c>
      <c r="C121" s="76" t="s">
        <v>21</v>
      </c>
      <c r="D121" s="50">
        <v>59.58</v>
      </c>
      <c r="E121" s="50">
        <v>62.05</v>
      </c>
      <c r="F121" s="51">
        <v>27</v>
      </c>
      <c r="G121" s="53"/>
      <c r="H121" s="55"/>
      <c r="I121" s="51"/>
      <c r="J121" s="44">
        <f t="shared" si="10"/>
        <v>49.543333333333329</v>
      </c>
    </row>
    <row r="122" spans="1:10" x14ac:dyDescent="0.25">
      <c r="A122" s="63">
        <v>16</v>
      </c>
      <c r="B122" s="63" t="s">
        <v>2</v>
      </c>
      <c r="C122" s="76" t="s">
        <v>22</v>
      </c>
      <c r="D122" s="50">
        <v>13.02</v>
      </c>
      <c r="E122" s="50">
        <v>14.3</v>
      </c>
      <c r="F122" s="51">
        <v>4.5199999999999996</v>
      </c>
      <c r="G122" s="53"/>
      <c r="H122" s="55"/>
      <c r="I122" s="51"/>
      <c r="J122" s="44">
        <f t="shared" si="10"/>
        <v>10.613333333333333</v>
      </c>
    </row>
    <row r="123" spans="1:10" x14ac:dyDescent="0.25">
      <c r="A123" s="63">
        <v>161</v>
      </c>
      <c r="B123" s="63" t="s">
        <v>2</v>
      </c>
      <c r="C123" s="76" t="s">
        <v>23</v>
      </c>
      <c r="D123" s="50">
        <v>0.3</v>
      </c>
      <c r="E123" s="50"/>
      <c r="F123" s="51">
        <v>0.5</v>
      </c>
      <c r="G123" s="53"/>
      <c r="H123" s="55"/>
      <c r="I123" s="51"/>
      <c r="J123" s="44">
        <f t="shared" si="10"/>
        <v>0.4</v>
      </c>
    </row>
    <row r="124" spans="1:10" x14ac:dyDescent="0.25">
      <c r="A124" s="63">
        <v>70</v>
      </c>
      <c r="B124" s="63" t="s">
        <v>2</v>
      </c>
      <c r="C124" s="76" t="s">
        <v>24</v>
      </c>
      <c r="D124" s="50">
        <v>0.06</v>
      </c>
      <c r="E124" s="50"/>
      <c r="F124" s="51">
        <v>1.99</v>
      </c>
      <c r="G124" s="53"/>
      <c r="H124" s="55"/>
      <c r="I124" s="51"/>
      <c r="J124" s="44">
        <f t="shared" si="10"/>
        <v>1.0249999999999999</v>
      </c>
    </row>
    <row r="125" spans="1:10" x14ac:dyDescent="0.25">
      <c r="A125" s="63">
        <v>70</v>
      </c>
      <c r="B125" s="63" t="s">
        <v>2</v>
      </c>
      <c r="C125" s="76" t="s">
        <v>25</v>
      </c>
      <c r="D125" s="50"/>
      <c r="E125" s="50">
        <v>0.02</v>
      </c>
      <c r="F125" s="51">
        <v>0.06</v>
      </c>
      <c r="G125" s="53"/>
      <c r="H125" s="55"/>
      <c r="I125" s="51"/>
      <c r="J125" s="44">
        <f t="shared" si="10"/>
        <v>0.04</v>
      </c>
    </row>
    <row r="126" spans="1:10" x14ac:dyDescent="0.25">
      <c r="A126" s="63">
        <v>130</v>
      </c>
      <c r="B126" s="63" t="s">
        <v>2</v>
      </c>
      <c r="C126" s="116" t="s">
        <v>24</v>
      </c>
      <c r="D126" s="50"/>
      <c r="E126" s="50"/>
      <c r="F126" s="51">
        <v>0.6</v>
      </c>
      <c r="G126" s="53"/>
      <c r="H126" s="55"/>
      <c r="I126" s="51"/>
      <c r="J126" s="44">
        <f t="shared" si="10"/>
        <v>0.6</v>
      </c>
    </row>
    <row r="127" spans="1:10" ht="15.75" thickBot="1" x14ac:dyDescent="0.3">
      <c r="A127" s="69">
        <v>130</v>
      </c>
      <c r="B127" s="69" t="s">
        <v>2</v>
      </c>
      <c r="C127" s="115" t="s">
        <v>26</v>
      </c>
      <c r="D127" s="77"/>
      <c r="E127" s="77"/>
      <c r="F127" s="60">
        <v>0.6</v>
      </c>
      <c r="G127" s="81"/>
      <c r="H127" s="82"/>
      <c r="I127" s="60"/>
      <c r="J127" s="96">
        <f t="shared" si="10"/>
        <v>0.6</v>
      </c>
    </row>
    <row r="128" spans="1:10" ht="33" customHeight="1" thickBot="1" x14ac:dyDescent="0.3">
      <c r="A128" s="9" t="s">
        <v>0</v>
      </c>
      <c r="B128" s="9" t="s">
        <v>1</v>
      </c>
      <c r="C128" s="113" t="s">
        <v>95</v>
      </c>
      <c r="D128" s="5" t="s">
        <v>114</v>
      </c>
      <c r="E128" s="5" t="s">
        <v>113</v>
      </c>
      <c r="F128" s="5" t="s">
        <v>111</v>
      </c>
      <c r="G128" s="6" t="s">
        <v>110</v>
      </c>
      <c r="H128" s="13" t="s">
        <v>112</v>
      </c>
      <c r="I128" s="5" t="s">
        <v>115</v>
      </c>
      <c r="J128" s="110" t="s">
        <v>116</v>
      </c>
    </row>
    <row r="129" spans="1:11" ht="23.25" customHeight="1" thickBot="1" x14ac:dyDescent="0.3">
      <c r="A129" s="109">
        <v>380</v>
      </c>
      <c r="B129" s="108" t="s">
        <v>3</v>
      </c>
      <c r="C129" s="114" t="s">
        <v>10</v>
      </c>
      <c r="D129" s="65"/>
      <c r="E129" s="79">
        <v>2.5299999999999998</v>
      </c>
      <c r="F129" s="79">
        <v>1.95</v>
      </c>
      <c r="G129" s="127"/>
      <c r="H129" s="86"/>
      <c r="I129" s="66"/>
      <c r="J129" s="119">
        <f>AVERAGE(D129:I129)</f>
        <v>2.2399999999999998</v>
      </c>
    </row>
    <row r="130" spans="1:11" x14ac:dyDescent="0.2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</row>
    <row r="131" spans="1:11" ht="12.75" customHeight="1" x14ac:dyDescent="0.25">
      <c r="A131" s="117"/>
      <c r="B131" s="117"/>
      <c r="C131" s="118" t="s">
        <v>124</v>
      </c>
      <c r="D131" s="118"/>
      <c r="E131" s="117"/>
      <c r="F131" s="117"/>
      <c r="G131" s="117"/>
      <c r="H131" s="117"/>
      <c r="I131" s="117"/>
      <c r="J131" s="117"/>
      <c r="K131" s="1"/>
    </row>
    <row r="132" spans="1:11" ht="27" customHeight="1" x14ac:dyDescent="0.25">
      <c r="A132" s="117"/>
      <c r="B132" s="117"/>
      <c r="C132" s="133" t="s">
        <v>119</v>
      </c>
      <c r="D132" s="133"/>
      <c r="E132" s="133"/>
      <c r="F132" s="133"/>
      <c r="G132" s="133"/>
      <c r="H132" s="133"/>
      <c r="I132" s="117"/>
      <c r="J132" s="117"/>
      <c r="K132" s="1"/>
    </row>
    <row r="133" spans="1:11" ht="27" customHeight="1" x14ac:dyDescent="0.25">
      <c r="A133" s="117"/>
      <c r="B133" s="117"/>
      <c r="C133" s="134" t="s">
        <v>123</v>
      </c>
      <c r="D133" s="135"/>
      <c r="E133" s="135"/>
      <c r="F133" s="135"/>
      <c r="G133" s="135"/>
      <c r="H133" s="136"/>
      <c r="I133" s="117"/>
      <c r="J133" s="117"/>
      <c r="K133" s="1"/>
    </row>
    <row r="134" spans="1:11" ht="27" customHeight="1" x14ac:dyDescent="0.25">
      <c r="A134" s="117"/>
      <c r="B134" s="117"/>
      <c r="C134" s="133" t="s">
        <v>122</v>
      </c>
      <c r="D134" s="133"/>
      <c r="E134" s="133"/>
      <c r="F134" s="133"/>
      <c r="G134" s="133"/>
      <c r="H134" s="133"/>
      <c r="I134" s="117"/>
      <c r="J134" s="117"/>
      <c r="K134" s="1"/>
    </row>
    <row r="135" spans="1:11" ht="27" customHeight="1" x14ac:dyDescent="0.25">
      <c r="A135" s="117"/>
      <c r="B135" s="117"/>
      <c r="C135" s="137" t="s">
        <v>120</v>
      </c>
      <c r="D135" s="137"/>
      <c r="E135" s="137"/>
      <c r="F135" s="137"/>
      <c r="G135" s="137"/>
      <c r="H135" s="137"/>
      <c r="I135" s="117"/>
      <c r="J135" s="117"/>
      <c r="K135" s="1"/>
    </row>
    <row r="136" spans="1:11" ht="27" customHeight="1" x14ac:dyDescent="0.25">
      <c r="A136" s="117"/>
      <c r="B136" s="117"/>
      <c r="C136" s="132" t="s">
        <v>121</v>
      </c>
      <c r="D136" s="132"/>
      <c r="E136" s="132"/>
      <c r="F136" s="132"/>
      <c r="G136" s="132"/>
      <c r="H136" s="132"/>
      <c r="I136" s="117"/>
      <c r="J136" s="117"/>
      <c r="K136" s="1"/>
    </row>
    <row r="137" spans="1:11" ht="27" customHeight="1" x14ac:dyDescent="0.25">
      <c r="A137" s="117"/>
      <c r="B137" s="117"/>
      <c r="C137" s="128" t="s">
        <v>118</v>
      </c>
      <c r="D137" s="128"/>
      <c r="E137" s="128"/>
      <c r="F137" s="128"/>
      <c r="G137" s="128"/>
      <c r="H137" s="128"/>
      <c r="I137" s="117"/>
      <c r="J137" s="117"/>
      <c r="K137" s="1"/>
    </row>
    <row r="138" spans="1:11" x14ac:dyDescent="0.25">
      <c r="G138"/>
      <c r="H138"/>
      <c r="I138"/>
      <c r="K138" s="1"/>
    </row>
  </sheetData>
  <mergeCells count="9">
    <mergeCell ref="C137:H137"/>
    <mergeCell ref="A1:J1"/>
    <mergeCell ref="A2:J2"/>
    <mergeCell ref="A3:J3"/>
    <mergeCell ref="C136:H136"/>
    <mergeCell ref="C134:H134"/>
    <mergeCell ref="C133:H133"/>
    <mergeCell ref="C132:H132"/>
    <mergeCell ref="C135:H135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65" orientation="landscape" horizontalDpi="4294967294" verticalDpi="4294967294" r:id="rId1"/>
  <rowBreaks count="3" manualBreakCount="3">
    <brk id="45" max="9" man="1"/>
    <brk id="83" max="9" man="1"/>
    <brk id="11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E06DC-EE5E-465B-854C-97DB3E628AF0}">
  <dimension ref="A1:C32"/>
  <sheetViews>
    <sheetView zoomScale="110" zoomScaleNormal="110" workbookViewId="0">
      <selection activeCell="D2" sqref="D2"/>
    </sheetView>
  </sheetViews>
  <sheetFormatPr defaultRowHeight="15" x14ac:dyDescent="0.25"/>
  <cols>
    <col min="1" max="1" width="5.85546875" bestFit="1" customWidth="1"/>
    <col min="3" max="3" width="111.140625" customWidth="1"/>
  </cols>
  <sheetData>
    <row r="1" spans="1:3" ht="20.100000000000001" customHeight="1" thickBot="1" x14ac:dyDescent="0.3">
      <c r="A1" s="9" t="s">
        <v>0</v>
      </c>
      <c r="B1" s="31" t="s">
        <v>1</v>
      </c>
      <c r="C1" s="16" t="s">
        <v>87</v>
      </c>
    </row>
    <row r="2" spans="1:3" ht="18" customHeight="1" x14ac:dyDescent="0.25">
      <c r="A2" s="19">
        <v>2</v>
      </c>
      <c r="B2" s="34" t="s">
        <v>6</v>
      </c>
      <c r="C2" s="38" t="s">
        <v>7</v>
      </c>
    </row>
    <row r="3" spans="1:3" ht="18" customHeight="1" x14ac:dyDescent="0.25">
      <c r="A3" s="20">
        <v>6</v>
      </c>
      <c r="B3" s="35" t="s">
        <v>3</v>
      </c>
      <c r="C3" s="10" t="s">
        <v>8</v>
      </c>
    </row>
    <row r="4" spans="1:3" ht="18" customHeight="1" x14ac:dyDescent="0.25">
      <c r="A4" s="20">
        <v>15</v>
      </c>
      <c r="B4" s="35" t="s">
        <v>3</v>
      </c>
      <c r="C4" s="10" t="s">
        <v>9</v>
      </c>
    </row>
    <row r="5" spans="1:3" ht="18" customHeight="1" x14ac:dyDescent="0.25">
      <c r="A5" s="20">
        <v>200</v>
      </c>
      <c r="B5" s="35" t="s">
        <v>3</v>
      </c>
      <c r="C5" s="10" t="s">
        <v>10</v>
      </c>
    </row>
    <row r="6" spans="1:3" ht="18" customHeight="1" x14ac:dyDescent="0.25">
      <c r="A6" s="20">
        <v>270</v>
      </c>
      <c r="B6" s="35" t="s">
        <v>3</v>
      </c>
      <c r="C6" s="10" t="s">
        <v>11</v>
      </c>
    </row>
    <row r="7" spans="1:3" ht="18" customHeight="1" x14ac:dyDescent="0.25">
      <c r="A7" s="20">
        <v>5</v>
      </c>
      <c r="B7" s="36" t="s">
        <v>6</v>
      </c>
      <c r="C7" s="10" t="s">
        <v>12</v>
      </c>
    </row>
    <row r="8" spans="1:3" x14ac:dyDescent="0.25">
      <c r="A8" s="20">
        <v>4</v>
      </c>
      <c r="B8" s="35" t="s">
        <v>2</v>
      </c>
      <c r="C8" s="11" t="s">
        <v>14</v>
      </c>
    </row>
    <row r="9" spans="1:3" ht="20.100000000000001" customHeight="1" x14ac:dyDescent="0.25">
      <c r="A9" s="20">
        <v>15</v>
      </c>
      <c r="B9" s="36" t="s">
        <v>2</v>
      </c>
      <c r="C9" s="10" t="s">
        <v>15</v>
      </c>
    </row>
    <row r="10" spans="1:3" ht="18" customHeight="1" thickBot="1" x14ac:dyDescent="0.3">
      <c r="A10" s="21">
        <v>15</v>
      </c>
      <c r="B10" s="37" t="s">
        <v>2</v>
      </c>
      <c r="C10" s="39" t="s">
        <v>16</v>
      </c>
    </row>
    <row r="11" spans="1:3" ht="18" customHeight="1" thickBot="1" x14ac:dyDescent="0.3">
      <c r="A11" s="2"/>
      <c r="B11" s="3"/>
      <c r="C11" s="14"/>
    </row>
    <row r="12" spans="1:3" ht="18" customHeight="1" thickBot="1" x14ac:dyDescent="0.3">
      <c r="A12" s="9" t="s">
        <v>0</v>
      </c>
      <c r="B12" s="9" t="s">
        <v>1</v>
      </c>
      <c r="C12" s="9" t="s">
        <v>88</v>
      </c>
    </row>
    <row r="13" spans="1:3" ht="20.100000000000001" customHeight="1" x14ac:dyDescent="0.25">
      <c r="A13" s="20">
        <v>80</v>
      </c>
      <c r="B13" s="20" t="s">
        <v>3</v>
      </c>
      <c r="C13" s="10" t="s">
        <v>52</v>
      </c>
    </row>
    <row r="14" spans="1:3" ht="18" customHeight="1" x14ac:dyDescent="0.25">
      <c r="A14" s="20">
        <v>140</v>
      </c>
      <c r="B14" s="20" t="s">
        <v>3</v>
      </c>
      <c r="C14" s="10" t="s">
        <v>53</v>
      </c>
    </row>
    <row r="15" spans="1:3" ht="18" customHeight="1" thickBot="1" x14ac:dyDescent="0.3">
      <c r="A15" s="21">
        <v>200</v>
      </c>
      <c r="B15" s="21" t="s">
        <v>3</v>
      </c>
      <c r="C15" s="39" t="s">
        <v>54</v>
      </c>
    </row>
    <row r="16" spans="1:3" ht="18" customHeight="1" thickBot="1" x14ac:dyDescent="0.3">
      <c r="A16" s="32"/>
      <c r="B16" s="4"/>
      <c r="C16" s="14"/>
    </row>
    <row r="17" spans="1:3" ht="18" customHeight="1" thickBot="1" x14ac:dyDescent="0.3">
      <c r="A17" s="25" t="s">
        <v>0</v>
      </c>
      <c r="B17" s="28" t="s">
        <v>1</v>
      </c>
      <c r="C17" s="33" t="s">
        <v>93</v>
      </c>
    </row>
    <row r="18" spans="1:3" ht="18" customHeight="1" x14ac:dyDescent="0.25">
      <c r="A18" s="26">
        <v>30</v>
      </c>
      <c r="B18" s="29" t="s">
        <v>66</v>
      </c>
      <c r="C18" s="40" t="s">
        <v>77</v>
      </c>
    </row>
    <row r="19" spans="1:3" ht="21" customHeight="1" x14ac:dyDescent="0.25">
      <c r="A19" s="26">
        <v>1</v>
      </c>
      <c r="B19" s="29" t="s">
        <v>39</v>
      </c>
      <c r="C19" s="15" t="s">
        <v>78</v>
      </c>
    </row>
    <row r="20" spans="1:3" ht="20.100000000000001" customHeight="1" x14ac:dyDescent="0.25">
      <c r="A20" s="26">
        <v>1</v>
      </c>
      <c r="B20" s="29" t="s">
        <v>39</v>
      </c>
      <c r="C20" s="15" t="s">
        <v>80</v>
      </c>
    </row>
    <row r="21" spans="1:3" ht="20.100000000000001" customHeight="1" x14ac:dyDescent="0.25">
      <c r="A21" s="26">
        <v>1</v>
      </c>
      <c r="B21" s="29" t="s">
        <v>39</v>
      </c>
      <c r="C21" s="15" t="s">
        <v>82</v>
      </c>
    </row>
    <row r="22" spans="1:3" ht="20.100000000000001" customHeight="1" thickBot="1" x14ac:dyDescent="0.3">
      <c r="A22" s="27">
        <v>1</v>
      </c>
      <c r="B22" s="30" t="s">
        <v>39</v>
      </c>
      <c r="C22" s="41" t="s">
        <v>83</v>
      </c>
    </row>
    <row r="23" spans="1:3" ht="20.100000000000001" customHeight="1" thickBot="1" x14ac:dyDescent="0.3">
      <c r="A23" s="2"/>
      <c r="B23" s="3"/>
      <c r="C23" s="14"/>
    </row>
    <row r="24" spans="1:3" ht="15.75" thickBot="1" x14ac:dyDescent="0.3">
      <c r="A24" s="12" t="s">
        <v>0</v>
      </c>
      <c r="B24" s="12" t="s">
        <v>1</v>
      </c>
      <c r="C24" s="33" t="s">
        <v>94</v>
      </c>
    </row>
    <row r="25" spans="1:3" x14ac:dyDescent="0.25">
      <c r="A25" s="20">
        <v>161</v>
      </c>
      <c r="B25" s="20" t="s">
        <v>2</v>
      </c>
      <c r="C25" s="17" t="s">
        <v>23</v>
      </c>
    </row>
    <row r="26" spans="1:3" x14ac:dyDescent="0.25">
      <c r="A26" s="20">
        <v>70</v>
      </c>
      <c r="B26" s="20" t="s">
        <v>2</v>
      </c>
      <c r="C26" s="17" t="s">
        <v>24</v>
      </c>
    </row>
    <row r="27" spans="1:3" x14ac:dyDescent="0.25">
      <c r="A27" s="20">
        <v>70</v>
      </c>
      <c r="B27" s="20" t="s">
        <v>2</v>
      </c>
      <c r="C27" s="17" t="s">
        <v>25</v>
      </c>
    </row>
    <row r="28" spans="1:3" x14ac:dyDescent="0.25">
      <c r="A28" s="20">
        <v>130</v>
      </c>
      <c r="B28" s="20" t="s">
        <v>2</v>
      </c>
      <c r="C28" s="17" t="s">
        <v>24</v>
      </c>
    </row>
    <row r="29" spans="1:3" ht="15.75" thickBot="1" x14ac:dyDescent="0.3">
      <c r="A29" s="21">
        <v>130</v>
      </c>
      <c r="B29" s="21" t="s">
        <v>2</v>
      </c>
      <c r="C29" s="42" t="s">
        <v>26</v>
      </c>
    </row>
    <row r="30" spans="1:3" ht="15.75" thickBot="1" x14ac:dyDescent="0.3">
      <c r="A30" s="2"/>
      <c r="B30" s="3"/>
      <c r="C30" s="14"/>
    </row>
    <row r="31" spans="1:3" ht="15.75" thickBot="1" x14ac:dyDescent="0.3">
      <c r="A31" s="22" t="s">
        <v>0</v>
      </c>
      <c r="B31" s="12" t="s">
        <v>1</v>
      </c>
      <c r="C31" s="33" t="s">
        <v>95</v>
      </c>
    </row>
    <row r="32" spans="1:3" ht="15.75" thickBot="1" x14ac:dyDescent="0.3">
      <c r="A32" s="23">
        <v>380</v>
      </c>
      <c r="B32" s="24" t="s">
        <v>3</v>
      </c>
      <c r="C32" s="18" t="s">
        <v>10</v>
      </c>
    </row>
  </sheetData>
  <pageMargins left="0.51181102362204722" right="0.51181102362204722" top="0.78740157480314965" bottom="0.78740157480314965" header="0.31496062992125984" footer="0.31496062992125984"/>
  <pageSetup paperSize="9" scale="65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Planilha2</vt:lpstr>
      <vt:lpstr>faltam</vt:lpstr>
      <vt:lpstr>Planilha2!Area_de_impressao</vt:lpstr>
      <vt:lpstr>Planilha2!Titulos_de_impressao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Fernando</dc:creator>
  <cp:lastModifiedBy>Usuario</cp:lastModifiedBy>
  <cp:lastPrinted>2018-06-13T18:46:54Z</cp:lastPrinted>
  <dcterms:created xsi:type="dcterms:W3CDTF">2016-08-15T11:30:36Z</dcterms:created>
  <dcterms:modified xsi:type="dcterms:W3CDTF">2018-06-13T18:48:50Z</dcterms:modified>
</cp:coreProperties>
</file>